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Override PartName="/xl/drawings/drawing37.xml" ContentType="application/vnd.openxmlformats-officedocument.drawing+xml"/>
  <Override PartName="/xl/drawings/drawing46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drawings/drawing35.xml" ContentType="application/vnd.openxmlformats-officedocument.drawing+xml"/>
  <Override PartName="/xl/drawings/drawing44.xml" ContentType="application/vnd.openxmlformats-officedocument.drawingml.chartshapes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drawings/drawing40.xml" ContentType="application/vnd.openxmlformats-officedocument.drawingml.chartshapes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45" yWindow="315" windowWidth="9315" windowHeight="4275" tabRatio="746"/>
  </bookViews>
  <sheets>
    <sheet name="Chart1TotalEnrollment" sheetId="44559" r:id="rId1"/>
    <sheet name="Chart2GP-UGRecvgAid" sheetId="29453" r:id="rId2"/>
    <sheet name="Chart3SplitElig_NoNeed" sheetId="5" r:id="rId3"/>
    <sheet name="Chart4 Total Aid by Type" sheetId="44575" r:id="rId4"/>
    <sheet name="Chart5TotalAidBySource" sheetId="44560" r:id="rId5"/>
    <sheet name="Chart6 UGTotalAidBySource" sheetId="44573" r:id="rId6"/>
    <sheet name="Chart7GRADPROFTotalAidBySource" sheetId="44574" r:id="rId7"/>
    <sheet name="Chart8SplitAidEligGP-GU" sheetId="15" r:id="rId8"/>
    <sheet name="Chart9AidByType" sheetId="3" r:id="rId9"/>
    <sheet name="Chart10UndergradNeedBased" sheetId="14" r:id="rId10"/>
    <sheet name="Chart11InStateFreshmanAid" sheetId="4" r:id="rId11"/>
    <sheet name="Chart12NeedAidBySource" sheetId="2" r:id="rId12"/>
    <sheet name="Chart13UGNeedAidBySource " sheetId="44571" r:id="rId13"/>
    <sheet name="Chart14GRADPNeedAidBySource " sheetId="44572" r:id="rId14"/>
    <sheet name="Chart15TOTAL_GiftAidBySource   " sheetId="44563" r:id="rId15"/>
    <sheet name="Chart16UG_GiftAidBySource " sheetId="44561" r:id="rId16"/>
    <sheet name="Chart17GRADPR_GiftAidBySource  " sheetId="44562" r:id="rId17"/>
    <sheet name="Chart18TotalAidByType" sheetId="44565" r:id="rId18"/>
    <sheet name="Chart19UG TotalAidByType " sheetId="44566" r:id="rId19"/>
    <sheet name="Chart20GradProf TotalAidByType" sheetId="44567" r:id="rId20"/>
    <sheet name="Chart21NeedAidByType" sheetId="44568" r:id="rId21"/>
    <sheet name="Chart22UG NeedAidByType" sheetId="44569" r:id="rId22"/>
    <sheet name="Chart23GradProf NeedAidByType" sheetId="44570" r:id="rId23"/>
    <sheet name="Profile Graphs Data" sheetId="44556" r:id="rId24"/>
    <sheet name="SAO Report Graphs Data" sheetId="8" r:id="rId25"/>
    <sheet name="Need Graphs Data" sheetId="29449" r:id="rId26"/>
  </sheets>
  <externalReferences>
    <externalReference r:id="rId27"/>
  </externalReferences>
  <definedNames>
    <definedName name="AllStu_Elig_Num_Total">[1]ChartData!$D$14</definedName>
    <definedName name="AllStu_Enroll_Grad">[1]GradProf!$B$2</definedName>
    <definedName name="AllStu_Enroll_GradProf">[1]GradProf!$B$1</definedName>
    <definedName name="AllStu_Enroll_Prof">[1]GradProf!$B$3</definedName>
    <definedName name="AllStu_Enroll_Total">[1]AllStudents!$B$2</definedName>
    <definedName name="AllStu_Enroll_UGrad">[1]Undergrad!$B$1</definedName>
    <definedName name="AllStu_InElig_Num_Total">[1]ChartData!$R$5</definedName>
    <definedName name="AllStu_Total_RecvingAid">[1]ChartData!$S$5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[1]GradProf!$B$8</definedName>
    <definedName name="GP_AidInElig_Num_Total">[1]GradProf!$B$9</definedName>
    <definedName name="GP_ElAndInEl_Total_RecvingAid">[1]ChartData!$S$4</definedName>
    <definedName name="GP_Elig_Amt_TotFed">[1]GradProf!$D$80+[1]GradProf!$H$80</definedName>
    <definedName name="GP_Elig_Amt_TotGrantSch">[1]GradProf!$D$86+[1]GradProf!$H$86</definedName>
    <definedName name="GP_Elig_Amt_TotLoan">[1]GradProf!$D$87+[1]GradProf!$H$87</definedName>
    <definedName name="GP_Elig_Amt_TotPrivInst">[1]GradProf!$D$82+[1]GradProf!$H$82</definedName>
    <definedName name="GP_Elig_Amt_TotState">[1]GradProf!$D$81+[1]GradProf!$H$81</definedName>
    <definedName name="GP_Elig_Amt_TotWkStdy">[1]GradProf!$D$88+[1]GradProf!$H$88</definedName>
    <definedName name="GP_Elig_NRes_Amt_SourceTotFed">[1]GradProf!$H$80</definedName>
    <definedName name="GP_Elig_NRes_Amt_SourceTotPrivInst">[1]GradProf!$H$82</definedName>
    <definedName name="GP_Elig_NRes_Amt_SourceTotState">[1]GradProf!$H$81</definedName>
    <definedName name="GP_Elig_NRes_Amt_TotAid">[1]GradProf!$H$89</definedName>
    <definedName name="GP_Elig_NRes_Amt_TypeTotLoan">[1]GradProf!$H$87</definedName>
    <definedName name="GP_Elig_NRes_Amt_TypeTotScholGrant">[1]GradProf!$H$86</definedName>
    <definedName name="GP_Elig_NRes_Amt_TypeTotWS">[1]GradProf!$H$88</definedName>
    <definedName name="GP_Elig_NRes_Num_AmIndian">[1]GradProf!$F$54</definedName>
    <definedName name="GP_Elig_NRes_Num_Asian">[1]GradProf!$F$51</definedName>
    <definedName name="GP_Elig_NRes_Num_Black">[1]GradProf!$F$52</definedName>
    <definedName name="GP_Elig_NRes_Num_Depend">[1]GradProf!$F$43</definedName>
    <definedName name="GP_Elig_NRes_Num_DepUnk">[1]GradProf!$F$45</definedName>
    <definedName name="GP_Elig_NRes_Num_EthUnk">[1]GradProf!$F$56</definedName>
    <definedName name="GP_Elig_NRes_Num_Female">[1]GradProf!$F$48</definedName>
    <definedName name="GP_Elig_NRes_Num_FullTime">[1]GradProf!$F$58</definedName>
    <definedName name="GP_Elig_NRes_Num_Grad">[1]GradProf!$F$61</definedName>
    <definedName name="GP_Elig_NRes_Num_GradProfStatUnk">[1]GradProf!$F$63</definedName>
    <definedName name="GP_Elig_NRes_Num_Hisp">[1]GradProf!$F$53</definedName>
    <definedName name="GP_Elig_NRes_Num_Indep">[1]GradProf!$F$44</definedName>
    <definedName name="GP_Elig_NRes_Num_Male">[1]GradProf!$F$47</definedName>
    <definedName name="GP_Elig_NRes_Num_PartTime">[1]GradProf!$F$59</definedName>
    <definedName name="GP_Elig_NRes_Num_Prof">[1]GradProf!$F$62</definedName>
    <definedName name="GP_Elig_NRes_Num_SexUnk">[1]GradProf!$F$49</definedName>
    <definedName name="GP_Elig_NRes_Num_Total">[1]GradProf!$F$41</definedName>
    <definedName name="GP_Elig_NRes_Num_White">[1]GradProf!$F$55</definedName>
    <definedName name="GP_Elig_Num_FedGrants">[1]GradProf!$B$70+[1]GradProf!$F$70</definedName>
    <definedName name="GP_Elig_Num_FedLoans">[1]GradProf!$B$73+[1]GradProf!$F$73</definedName>
    <definedName name="GP_Elig_Num_InstPrivSchGrant">[1]GradProf!$B$72+[1]GradProf!$F$72</definedName>
    <definedName name="GP_Elig_Num_NonFedLoans">[1]GradProf!$B$75+[1]GradProf!$F$75</definedName>
    <definedName name="GP_Elig_Num_StateSchGrant">[1]GradProf!$B$71+[1]GradProf!$F$71</definedName>
    <definedName name="GP_Elig_Num_Total">[1]ChartData!$D$13</definedName>
    <definedName name="GP_Elig_Num_TotRecvgAid">[1]GradProf!$B$77+[1]GradProf!$F$77</definedName>
    <definedName name="GP_Elig_Num_WS">[1]GradProf!$B$76+[1]GradProf!$F$76</definedName>
    <definedName name="GP_Elig_Res_Amt_SourceTotFed">[1]GradProf!$D$80</definedName>
    <definedName name="GP_Elig_Res_Amt_SourceTotPrivInst">[1]GradProf!$D$82</definedName>
    <definedName name="GP_Elig_Res_Amt_SourceTotState">[1]GradProf!$D$81</definedName>
    <definedName name="GP_Elig_Res_Amt_TotAid">[1]GradProf!$D$89</definedName>
    <definedName name="GP_Elig_Res_Amt_TypeTotLoan">[1]GradProf!$D$87</definedName>
    <definedName name="GP_Elig_Res_Amt_TypeTotScholGrant">[1]GradProf!$D$86</definedName>
    <definedName name="GP_Elig_Res_Amt_TypeTotWS">[1]GradProf!$D$88</definedName>
    <definedName name="GP_Elig_Res_Num_AmIndian">[1]GradProf!$B$54</definedName>
    <definedName name="GP_Elig_Res_Num_Asian">[1]GradProf!$B$51</definedName>
    <definedName name="GP_Elig_Res_Num_Black">[1]GradProf!$B$52</definedName>
    <definedName name="GP_Elig_Res_Num_Depend">[1]GradProf!$B$43</definedName>
    <definedName name="GP_Elig_Res_Num_DepUnk">[1]GradProf!$B$45</definedName>
    <definedName name="GP_Elig_Res_Num_EthUnk">[1]GradProf!$B$56</definedName>
    <definedName name="GP_Elig_Res_Num_Female">[1]GradProf!$B$48</definedName>
    <definedName name="GP_Elig_Res_Num_FullTime">[1]GradProf!$B$58</definedName>
    <definedName name="GP_Elig_Res_Num_Grad">[1]GradProf!$B$61</definedName>
    <definedName name="GP_Elig_Res_Num_GradProfStatUnk">[1]GradProf!$B$63</definedName>
    <definedName name="GP_Elig_Res_Num_Hisp">[1]GradProf!$B$53</definedName>
    <definedName name="GP_Elig_Res_Num_Indep">[1]GradProf!$B$44</definedName>
    <definedName name="GP_Elig_Res_Num_Male">[1]GradProf!$B$47</definedName>
    <definedName name="GP_Elig_Res_Num_PartTime">[1]GradProf!$B$59</definedName>
    <definedName name="GP_Elig_Res_Num_Prof">[1]GradProf!$B$62</definedName>
    <definedName name="GP_Elig_Res_Num_SexUnk">[1]GradProf!$B$49</definedName>
    <definedName name="GP_Elig_Res_Num_Total">[1]GradProf!$B$41</definedName>
    <definedName name="GP_Elig_Res_Num_White">[1]GradProf!$B$55</definedName>
    <definedName name="GP_InElig_NRes_Num_AmIndian">[1]GradProf!$N$54</definedName>
    <definedName name="GP_InElig_NRes_Num_Asian">[1]GradProf!$N$51</definedName>
    <definedName name="GP_InElig_NRes_Num_Black">[1]GradProf!$N$52</definedName>
    <definedName name="GP_InElig_NRes_Num_Depend">[1]GradProf!$N$43</definedName>
    <definedName name="GP_InElig_NRes_Num_DepUnk">[1]GradProf!$N$45</definedName>
    <definedName name="GP_InElig_NRes_Num_EthUnk">[1]GradProf!$N$56</definedName>
    <definedName name="GP_InElig_NRes_Num_Female">[1]GradProf!$N$48</definedName>
    <definedName name="GP_InElig_NRes_Num_FullTime">[1]GradProf!$N$58</definedName>
    <definedName name="GP_InElig_NRes_Num_Grad">[1]GradProf!$N$61</definedName>
    <definedName name="GP_InElig_NRes_Num_GradProfUnk">[1]GradProf!$N$63</definedName>
    <definedName name="GP_InElig_NRes_Num_Hisp">[1]GradProf!$N$53</definedName>
    <definedName name="GP_InElig_NRes_Num_Indep">[1]GradProf!$N$44</definedName>
    <definedName name="GP_InElig_NRes_Num_Male">[1]GradProf!$N$47</definedName>
    <definedName name="GP_InElig_NRes_Num_PartTime">[1]GradProf!$N$59</definedName>
    <definedName name="GP_InElig_NRes_Num_Prof">[1]GradProf!$N$62</definedName>
    <definedName name="GP_InElig_NRes_Num_SexUnk">[1]GradProf!$N$49</definedName>
    <definedName name="GP_InElig_NRes_Num_Total">[1]GradProf!$N$41</definedName>
    <definedName name="GP_InElig_NRes_Num_White">[1]GradProf!$N$55</definedName>
    <definedName name="GP_InElig_Num_FedGrants">[1]GradProf!$J$70+[1]GradProf!$N$70</definedName>
    <definedName name="GP_InElig_Num_FedLoans">[1]GradProf!$J$73+[1]GradProf!$N$73</definedName>
    <definedName name="GP_InElig_Num_InstPrivSchGrants">[1]GradProf!$J$72+[1]GradProf!$N$72</definedName>
    <definedName name="GP_InElig_Num_NonFedLoans">[1]GradProf!$J$75+[1]GradProf!$N$75</definedName>
    <definedName name="GP_InElig_Num_StateSchGrants">[1]GradProf!$J$71+[1]GradProf!$N$71</definedName>
    <definedName name="GP_InElig_Num_TotRecvgAid">[1]GradProf!$J$77+[1]GradProf!$N$77</definedName>
    <definedName name="GP_InElig_Num_WS">[1]GradProf!$J$76+[1]GradProf!$N$76</definedName>
    <definedName name="GP_InElig_Res_Num_AmIndian">[1]GradProf!$J$54</definedName>
    <definedName name="GP_InElig_Res_Num_Asian">[1]GradProf!$J$51</definedName>
    <definedName name="GP_InElig_Res_Num_Black">[1]GradProf!$J$52</definedName>
    <definedName name="GP_InElig_Res_Num_Depend">[1]GradProf!$J$43</definedName>
    <definedName name="GP_InElig_Res_Num_DepUnk">[1]GradProf!$J$45</definedName>
    <definedName name="GP_InElig_Res_Num_EthUnk">[1]GradProf!$J$56</definedName>
    <definedName name="GP_InElig_Res_Num_Female">[1]GradProf!$J$48</definedName>
    <definedName name="GP_InElig_Res_Num_FullTime">[1]GradProf!$J$58</definedName>
    <definedName name="GP_InElig_Res_Num_Grad">[1]GradProf!$J$61</definedName>
    <definedName name="GP_InElig_Res_Num_GradProfUnk">[1]GradProf!$J$63</definedName>
    <definedName name="GP_InElig_Res_Num_Hisp">[1]GradProf!$J$53</definedName>
    <definedName name="GP_InElig_Res_Num_Indep">[1]GradProf!$J$44</definedName>
    <definedName name="GP_InElig_Res_Num_Male">[1]GradProf!$J$47</definedName>
    <definedName name="GP_InElig_Res_Num_PartTime">[1]GradProf!$J$59</definedName>
    <definedName name="GP_InElig_Res_Num_Prof">[1]GradProf!$J$62</definedName>
    <definedName name="GP_InElig_Res_Num_SexUnk">[1]GradProf!$J$49</definedName>
    <definedName name="GP_InElig_Res_Num_Total">[1]GradProf!$J$41</definedName>
    <definedName name="GP_InElig_Res_Num_White">[1]GradProf!$J$55</definedName>
    <definedName name="GP_Num_TotRecvingAid">[1]GradProf!$B$7</definedName>
    <definedName name="_xlnm.Print_Area" localSheetId="1">'Chart2GP-UGRecvgAid'!$A$1:$O$32</definedName>
    <definedName name="_xlnm.Print_Area" localSheetId="8">Chart9AidByType!$A$1:$O$30</definedName>
    <definedName name="_xlnm.Print_Area" localSheetId="25">'Need Graphs Data'!$A$1:$R$58</definedName>
    <definedName name="_xlnm.Print_Area" localSheetId="23">'Profile Graphs Data'!$A$1:$I$42</definedName>
    <definedName name="_xlnm.Print_Area" localSheetId="24">'SAO Report Graphs Data'!$A$1:$K$37</definedName>
    <definedName name="Tot_Funds_Awded_by_SAO">#REF!</definedName>
    <definedName name="Total_Awds_Outside_Sources">#REF!</definedName>
    <definedName name="Total_Awds_UCntld_Sources">#REF!</definedName>
    <definedName name="UG_AidElig_Num_Total">[1]Undergrad!$B$6</definedName>
    <definedName name="UG_AidInElig_Num_Total">[1]Undergrad!$B$7</definedName>
    <definedName name="UG_ElAndInEl_Total_RecvingAid">[1]ChartData!$S$3</definedName>
    <definedName name="UG_Elig_Amt_TotFed">[1]Undergrad!$D$80+[1]Undergrad!$H$80</definedName>
    <definedName name="UG_Elig_Amt_TotGrantSch">[1]Undergrad!$D$86+[1]Undergrad!$H$86</definedName>
    <definedName name="UG_Elig_Amt_TotLoan">[1]Undergrad!$D$87+[1]Undergrad!$H$87</definedName>
    <definedName name="UG_Elig_Amt_TotPrivInst">[1]Undergrad!$D$82+[1]Undergrad!$H$82</definedName>
    <definedName name="UG_Elig_Amt_TotState">[1]Undergrad!$D$81+[1]Undergrad!$H$81</definedName>
    <definedName name="UG_Elig_Amt_TotWkStdy">[1]Undergrad!$D$88+[1]Undergrad!$H$88</definedName>
    <definedName name="UG_Elig_NRes_Amt_SourceTotFed">[1]Undergrad!$H$80</definedName>
    <definedName name="UG_Elig_NRes_Amt_SourceTotPrivState">[1]Undergrad!$H$82</definedName>
    <definedName name="UG_Elig_NRes_Amt_SourceTotState">[1]Undergrad!$H$81</definedName>
    <definedName name="UG_Elig_NRes_Amt_TotAid">[1]Undergrad!$H$89</definedName>
    <definedName name="UG_Elig_NRes_Amt_TypeTotLoan">[1]Undergrad!$H$87</definedName>
    <definedName name="UG_Elig_NRes_Amt_TypeTotScholGrant">[1]Undergrad!$H$86</definedName>
    <definedName name="UG_Elig_NRes_Amt_TypeTotWS">[1]Undergrad!$H$88</definedName>
    <definedName name="UG_Elig_NRes_Num_AmIndian">[1]Undergrad!$F$51</definedName>
    <definedName name="UG_Elig_NRes_Num_Asian">[1]Undergrad!$F$48</definedName>
    <definedName name="UG_Elig_NRes_Num_Black">[1]Undergrad!$F$49</definedName>
    <definedName name="UG_Elig_NRes_Num_ClassOther">[1]Undergrad!$F$62</definedName>
    <definedName name="UG_Elig_NRes_Num_Depend">[1]Undergrad!$F$41</definedName>
    <definedName name="UG_Elig_NRes_Num_DepUnk">[1]Undergrad!$F$43</definedName>
    <definedName name="UG_Elig_NRes_Num_EthUnk">[1]Undergrad!$F$53</definedName>
    <definedName name="UG_Elig_NRes_Num_Female">[1]Undergrad!$F$46</definedName>
    <definedName name="UG_Elig_NRes_Num_Freshman">[1]Undergrad!$F$58</definedName>
    <definedName name="UG_Elig_NRes_Num_FullTime">[1]Undergrad!$F$55</definedName>
    <definedName name="UG_Elig_NRes_Num_Hisp">[1]Undergrad!$F$50</definedName>
    <definedName name="UG_Elig_NRes_Num_Indep">[1]Undergrad!$F$42</definedName>
    <definedName name="UG_Elig_NRes_Num_Jr">[1]Undergrad!$F$60</definedName>
    <definedName name="UG_Elig_NRes_Num_Male">[1]Undergrad!$F$45</definedName>
    <definedName name="UG_Elig_NRes_Num_PartTime">[1]Undergrad!$F$56</definedName>
    <definedName name="UG_Elig_NRes_Num_Soph">[1]Undergrad!$F$59</definedName>
    <definedName name="UG_Elig_NRes_Num_Sr">[1]Undergrad!$F$61</definedName>
    <definedName name="UG_Elig_NRes_Num_Total">[1]Undergrad!$F$39</definedName>
    <definedName name="UG_Elig_NRes_Num_White">[1]Undergrad!$F$52</definedName>
    <definedName name="UG_Elig_Num_FedGrants">[1]Undergrad!$B$70+[1]Undergrad!$F$70</definedName>
    <definedName name="UG_Elig_Num_FedLoans">[1]Undergrad!$B$73+[1]Undergrad!$F$73</definedName>
    <definedName name="UG_Elig_Num_InstPrivSchGrant">[1]Undergrad!$B$72+[1]Undergrad!$F$72</definedName>
    <definedName name="UG_Elig_Num_NonFedLoans">[1]Undergrad!$B$75+[1]Undergrad!$F$75</definedName>
    <definedName name="UG_Elig_Num_StateSchGrant">[1]Undergrad!$B$71+[1]Undergrad!$F$71</definedName>
    <definedName name="UG_Elig_Num_Total">[1]ChartData!$D$12</definedName>
    <definedName name="UG_Elig_Num_TotRecvgAid">[1]Undergrad!$B$77+[1]Undergrad!$F$77</definedName>
    <definedName name="UG_Elig_Num_WS">[1]Undergrad!$B$76+[1]Undergrad!$F$76</definedName>
    <definedName name="UG_Elig_Res_Amt_SourceTotFed">[1]Undergrad!$D$80</definedName>
    <definedName name="UG_Elig_Res_Amt_SourceTotPrivInst">[1]Undergrad!$D$82</definedName>
    <definedName name="UG_Elig_Res_Amt_SourceTotState">[1]Undergrad!$D$81</definedName>
    <definedName name="UG_Elig_Res_Amt_TotAid">[1]Undergrad!$D$89</definedName>
    <definedName name="UG_Elig_Res_Amt_TypeTotLoan">[1]Undergrad!$D$87</definedName>
    <definedName name="UG_Elig_Res_Amt_TypeTotScholGrant">[1]Undergrad!$D$86</definedName>
    <definedName name="UG_Elig_Res_Amt_TypeTotWS">[1]Undergrad!$D$88</definedName>
    <definedName name="UG_Elig_Res_Num_AmIndian">[1]Undergrad!$B$51</definedName>
    <definedName name="UG_Elig_Res_Num_Asian">[1]Undergrad!$B$48</definedName>
    <definedName name="UG_Elig_Res_Num_Black">[1]Undergrad!$B$49</definedName>
    <definedName name="UG_Elig_Res_Num_ClassOther">[1]Undergrad!$B$62</definedName>
    <definedName name="UG_Elig_Res_Num_Depend">[1]Undergrad!$B$41</definedName>
    <definedName name="UG_Elig_Res_Num_DepUnk">[1]Undergrad!$B$43</definedName>
    <definedName name="UG_Elig_Res_Num_EthUnk">[1]Undergrad!$B$53</definedName>
    <definedName name="UG_Elig_Res_Num_Female">[1]Undergrad!$B$46</definedName>
    <definedName name="UG_Elig_Res_Num_Freshman">[1]Undergrad!$B$58</definedName>
    <definedName name="UG_Elig_Res_Num_FullTime">[1]Undergrad!$B$55</definedName>
    <definedName name="UG_Elig_Res_Num_Hisp">[1]Undergrad!$B$50</definedName>
    <definedName name="UG_Elig_Res_Num_Indep">[1]Undergrad!$B$42</definedName>
    <definedName name="UG_Elig_Res_Num_Jr">[1]Undergrad!$B$60</definedName>
    <definedName name="UG_Elig_Res_Num_Male">[1]Undergrad!$B$45</definedName>
    <definedName name="UG_Elig_Res_Num_PartTime">[1]Undergrad!$B$56</definedName>
    <definedName name="UG_Elig_Res_Num_Soph">[1]Undergrad!$B$59</definedName>
    <definedName name="UG_Elig_Res_Num_Sr">[1]Undergrad!$B$61</definedName>
    <definedName name="UG_Elig_Res_Num_Total">[1]Undergrad!$B$39</definedName>
    <definedName name="UG_Elig_Res_Num_White">[1]Undergrad!$B$52</definedName>
    <definedName name="UG_InElig_NRes_Num_AmIndian">[1]Undergrad!$N$51</definedName>
    <definedName name="UG_InElig_NRes_Num_Asian">[1]Undergrad!$N$48</definedName>
    <definedName name="UG_InElig_NRes_Num_Black">[1]Undergrad!$N$49</definedName>
    <definedName name="UG_InElig_NRes_Num_ClassOther">[1]Undergrad!$N$62</definedName>
    <definedName name="UG_InElig_NRes_Num_Depend">[1]Undergrad!$N$41</definedName>
    <definedName name="UG_InElig_NRes_Num_DepUnk">[1]Undergrad!$N$43</definedName>
    <definedName name="UG_InElig_NRes_Num_EthUnk">[1]Undergrad!$N$53</definedName>
    <definedName name="UG_InElig_NRes_Num_Female">[1]Undergrad!$N$46</definedName>
    <definedName name="UG_InElig_NRes_Num_Freshman">[1]Undergrad!$N$58</definedName>
    <definedName name="UG_InElig_NRes_Num_FullTime">[1]Undergrad!$N$55</definedName>
    <definedName name="UG_InElig_NRes_Num_Hisp">[1]Undergrad!$N$50</definedName>
    <definedName name="UG_InElig_NRes_Num_Indep">[1]Undergrad!$N$42</definedName>
    <definedName name="UG_InElig_NRes_Num_Jr">[1]Undergrad!$N$60</definedName>
    <definedName name="UG_InElig_NRes_Num_Male">[1]Undergrad!$N$45</definedName>
    <definedName name="UG_InElig_NRes_Num_PartTime">[1]Undergrad!$N$56</definedName>
    <definedName name="UG_InElig_NRes_Num_Soph">[1]Undergrad!$N$59</definedName>
    <definedName name="UG_InElig_NRes_Num_Sr">[1]Undergrad!$N$61</definedName>
    <definedName name="UG_InElig_NRes_Num_Total">[1]Undergrad!$N$39</definedName>
    <definedName name="UG_InElig_NRes_Num_White">[1]Undergrad!$N$52</definedName>
    <definedName name="UG_InElig_Num_FedGrants">[1]Undergrad!$J$70+[1]Undergrad!$N$70</definedName>
    <definedName name="UG_InElig_Num_FedLoans">[1]Undergrad!$J$73+[1]Undergrad!$N$73</definedName>
    <definedName name="UG_InElig_Num_InstPrivSchGrants">[1]Undergrad!$J$72+[1]Undergrad!$N$72</definedName>
    <definedName name="UG_InElig_Num_NonFedLoans">[1]Undergrad!$J$75+[1]Undergrad!$N$75</definedName>
    <definedName name="UG_InElig_Num_StateSchGrants">[1]Undergrad!$J$71+[1]Undergrad!$N$71</definedName>
    <definedName name="UG_InElig_Num_TotRecvgAid">[1]Undergrad!$J$77+[1]Undergrad!$N$77</definedName>
    <definedName name="UG_InElig_Num_WS">[1]Undergrad!$J$76+[1]Undergrad!$N$76</definedName>
    <definedName name="UG_InElig_Res_ClassOther">[1]Undergrad!$J$62</definedName>
    <definedName name="UG_InElig_Res_Num_AmIndian">[1]Undergrad!$J$51</definedName>
    <definedName name="UG_InElig_Res_Num_Asian">[1]Undergrad!$J$48</definedName>
    <definedName name="UG_InElig_Res_Num_Black">[1]Undergrad!$J$49</definedName>
    <definedName name="UG_InElig_Res_Num_Depend">[1]Undergrad!$J$41</definedName>
    <definedName name="UG_InElig_Res_Num_DepUnk">[1]Undergrad!$J$43</definedName>
    <definedName name="UG_InElig_Res_Num_EthUnk">[1]Undergrad!$J$53</definedName>
    <definedName name="UG_InElig_Res_Num_Female">[1]Undergrad!$J$46</definedName>
    <definedName name="UG_InElig_Res_Num_Freshman">[1]Undergrad!$J$58</definedName>
    <definedName name="UG_InElig_Res_Num_FullTime">[1]Undergrad!$J$55</definedName>
    <definedName name="UG_InElig_Res_Num_Hisp">[1]Undergrad!$J$50</definedName>
    <definedName name="UG_InElig_Res_Num_Indep">[1]Undergrad!$J$42</definedName>
    <definedName name="UG_InElig_Res_Num_Jr">[1]Undergrad!$J$60</definedName>
    <definedName name="UG_InElig_Res_Num_Male">[1]Undergrad!$J$45</definedName>
    <definedName name="UG_InElig_Res_Num_PartTime">[1]Undergrad!$J$56</definedName>
    <definedName name="UG_InElig_Res_Num_Soph">[1]Undergrad!$J$59</definedName>
    <definedName name="UG_InElig_Res_Num_Sr">[1]Undergrad!$J$61</definedName>
    <definedName name="UG_InElig_Res_Num_Total">[1]Undergrad!$J$39</definedName>
    <definedName name="UG_InElig_Res_Num_White">[1]Undergrad!$J$52</definedName>
    <definedName name="UG_Num_TotRecvingAid">[1]Undergrad!$B$5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calcId="125725"/>
</workbook>
</file>

<file path=xl/calcChain.xml><?xml version="1.0" encoding="utf-8"?>
<calcChain xmlns="http://schemas.openxmlformats.org/spreadsheetml/2006/main">
  <c r="L11" i="8"/>
  <c r="L10"/>
  <c r="L12" l="1"/>
  <c r="L6" l="1"/>
  <c r="L5"/>
  <c r="L4"/>
  <c r="J6"/>
  <c r="J4"/>
  <c r="C6"/>
  <c r="C5"/>
  <c r="C4"/>
  <c r="N7" l="1"/>
  <c r="G17" i="29449"/>
  <c r="H17"/>
  <c r="U29" l="1"/>
  <c r="U28"/>
  <c r="U27"/>
  <c r="U26"/>
  <c r="C5" i="44556" l="1"/>
  <c r="D23" i="8"/>
  <c r="F12"/>
  <c r="G12" s="1"/>
  <c r="F22"/>
  <c r="G22" s="1"/>
  <c r="F4"/>
  <c r="H4" s="1"/>
  <c r="F5"/>
  <c r="H5" s="1"/>
  <c r="F6"/>
  <c r="H6" s="1"/>
  <c r="I55" i="29449"/>
  <c r="J55" s="1"/>
  <c r="I56"/>
  <c r="J56" s="1"/>
  <c r="I57"/>
  <c r="J57" s="1"/>
  <c r="D55"/>
  <c r="C55" s="1"/>
  <c r="D56"/>
  <c r="C56" s="1"/>
  <c r="D57"/>
  <c r="C57" s="1"/>
  <c r="G46"/>
  <c r="H46" s="1"/>
  <c r="G47"/>
  <c r="H47" s="1"/>
  <c r="G48"/>
  <c r="G49" s="1"/>
  <c r="H49" s="1"/>
  <c r="D33"/>
  <c r="D34"/>
  <c r="D35"/>
  <c r="H33"/>
  <c r="H34"/>
  <c r="H35"/>
  <c r="M23"/>
  <c r="Q23"/>
  <c r="D38"/>
  <c r="E38" s="1"/>
  <c r="F16" i="8"/>
  <c r="I34" s="1"/>
  <c r="F17"/>
  <c r="I35" s="1"/>
  <c r="F18"/>
  <c r="I36" s="1"/>
  <c r="F34"/>
  <c r="F35"/>
  <c r="H35" s="1"/>
  <c r="F36"/>
  <c r="F37"/>
  <c r="H37" s="1"/>
  <c r="H36"/>
  <c r="H34"/>
  <c r="D34"/>
  <c r="D35"/>
  <c r="E35" s="1"/>
  <c r="D36"/>
  <c r="E36"/>
  <c r="E34"/>
  <c r="E23"/>
  <c r="F21"/>
  <c r="G21" s="1"/>
  <c r="F20"/>
  <c r="G20" s="1"/>
  <c r="F19"/>
  <c r="G19" s="1"/>
  <c r="G18"/>
  <c r="G17"/>
  <c r="G16"/>
  <c r="D13"/>
  <c r="E13"/>
  <c r="F11"/>
  <c r="G11" s="1"/>
  <c r="M29" i="29449"/>
  <c r="Q29"/>
  <c r="H55" s="1"/>
  <c r="T23"/>
  <c r="M17"/>
  <c r="N28" s="1"/>
  <c r="Q17"/>
  <c r="R15" s="1"/>
  <c r="S28"/>
  <c r="S27"/>
  <c r="S26"/>
  <c r="T22"/>
  <c r="T21"/>
  <c r="T20"/>
  <c r="T16"/>
  <c r="T15"/>
  <c r="T14"/>
  <c r="T13"/>
  <c r="T12"/>
  <c r="T11"/>
  <c r="T10"/>
  <c r="T7"/>
  <c r="T6"/>
  <c r="T5"/>
  <c r="M34"/>
  <c r="O34" s="1"/>
  <c r="M35"/>
  <c r="O35" s="1"/>
  <c r="M36"/>
  <c r="O36" s="1"/>
  <c r="E10"/>
  <c r="C8" i="44556"/>
  <c r="C24" s="1"/>
  <c r="C15"/>
  <c r="C23"/>
  <c r="O17" i="29449"/>
  <c r="K17"/>
  <c r="F29"/>
  <c r="I10"/>
  <c r="D29"/>
  <c r="E26" s="1"/>
  <c r="H29"/>
  <c r="H56"/>
  <c r="N10"/>
  <c r="E14"/>
  <c r="T28"/>
  <c r="T27"/>
  <c r="T26"/>
  <c r="B29"/>
  <c r="H23"/>
  <c r="I23" s="1"/>
  <c r="D23"/>
  <c r="E23" s="1"/>
  <c r="K29"/>
  <c r="L29" s="1"/>
  <c r="O29"/>
  <c r="K23"/>
  <c r="O23"/>
  <c r="R16"/>
  <c r="R14"/>
  <c r="R13"/>
  <c r="R12"/>
  <c r="R11"/>
  <c r="R10"/>
  <c r="N12"/>
  <c r="N13"/>
  <c r="N15"/>
  <c r="N16"/>
  <c r="N14"/>
  <c r="F35"/>
  <c r="F34"/>
  <c r="F33"/>
  <c r="B35"/>
  <c r="B34"/>
  <c r="B33"/>
  <c r="K36"/>
  <c r="K35"/>
  <c r="K34"/>
  <c r="R29"/>
  <c r="P29"/>
  <c r="N29"/>
  <c r="R28"/>
  <c r="R27"/>
  <c r="N27"/>
  <c r="R26"/>
  <c r="N26"/>
  <c r="R23"/>
  <c r="P23"/>
  <c r="N23"/>
  <c r="L23"/>
  <c r="R22"/>
  <c r="N22"/>
  <c r="R21"/>
  <c r="N21"/>
  <c r="R20"/>
  <c r="N20"/>
  <c r="G35"/>
  <c r="C35"/>
  <c r="G34"/>
  <c r="C34"/>
  <c r="G33"/>
  <c r="C33"/>
  <c r="I29"/>
  <c r="E29"/>
  <c r="C29"/>
  <c r="I28"/>
  <c r="E28"/>
  <c r="I27"/>
  <c r="E27"/>
  <c r="I26"/>
  <c r="I22"/>
  <c r="E22"/>
  <c r="I21"/>
  <c r="E21"/>
  <c r="I20"/>
  <c r="E20"/>
  <c r="C33" i="44556"/>
  <c r="C34"/>
  <c r="C35"/>
  <c r="C13"/>
  <c r="C6"/>
  <c r="G41"/>
  <c r="G40"/>
  <c r="G39"/>
  <c r="G35"/>
  <c r="G34"/>
  <c r="G33"/>
  <c r="C41"/>
  <c r="C40"/>
  <c r="C39"/>
  <c r="C29"/>
  <c r="C28"/>
  <c r="C27"/>
  <c r="B29" s="1"/>
  <c r="C22"/>
  <c r="B22" s="1"/>
  <c r="C18"/>
  <c r="B18" s="1"/>
  <c r="E3"/>
  <c r="B19" s="1"/>
  <c r="G19"/>
  <c r="G18"/>
  <c r="G20" s="1"/>
  <c r="I7"/>
  <c r="D7"/>
  <c r="F13"/>
  <c r="B30" i="8" s="1"/>
  <c r="F14" i="44556"/>
  <c r="F15"/>
  <c r="B23"/>
  <c r="C21"/>
  <c r="B21" s="1"/>
  <c r="B15"/>
  <c r="B14"/>
  <c r="B10"/>
  <c r="B7"/>
  <c r="B8"/>
  <c r="B5"/>
  <c r="B4"/>
  <c r="B3"/>
  <c r="I12" i="8"/>
  <c r="H12"/>
  <c r="I11"/>
  <c r="H11"/>
  <c r="F10"/>
  <c r="G10" s="1"/>
  <c r="I10"/>
  <c r="H10"/>
  <c r="D7"/>
  <c r="E7"/>
  <c r="G36"/>
  <c r="G35"/>
  <c r="G34"/>
  <c r="C10"/>
  <c r="B28"/>
  <c r="B26"/>
  <c r="G56" i="29449" l="1"/>
  <c r="F57"/>
  <c r="F46"/>
  <c r="F47"/>
  <c r="H48"/>
  <c r="G57"/>
  <c r="G29"/>
  <c r="H36"/>
  <c r="C47"/>
  <c r="D47" s="1"/>
  <c r="C46"/>
  <c r="D46" s="1"/>
  <c r="F23"/>
  <c r="G23" s="1"/>
  <c r="B23"/>
  <c r="C23" s="1"/>
  <c r="H57"/>
  <c r="I58"/>
  <c r="J58" s="1"/>
  <c r="L17"/>
  <c r="N11"/>
  <c r="N17" s="1"/>
  <c r="G42" i="44556"/>
  <c r="F41" s="1"/>
  <c r="I35" i="29449"/>
  <c r="I33"/>
  <c r="D37" i="8"/>
  <c r="E37" s="1"/>
  <c r="D58" i="29449"/>
  <c r="C58" s="1"/>
  <c r="C28" i="8"/>
  <c r="C42" i="44556"/>
  <c r="C36"/>
  <c r="B36" s="1"/>
  <c r="F23" i="8"/>
  <c r="G23" s="1"/>
  <c r="F13"/>
  <c r="F40" i="44556"/>
  <c r="F7" i="8"/>
  <c r="B6" s="1"/>
  <c r="G36" i="44556"/>
  <c r="F36" s="1"/>
  <c r="S29" i="29449"/>
  <c r="M37"/>
  <c r="O37" s="1"/>
  <c r="P17"/>
  <c r="T17"/>
  <c r="R17"/>
  <c r="F48"/>
  <c r="G55"/>
  <c r="F56"/>
  <c r="F55"/>
  <c r="I34"/>
  <c r="C48"/>
  <c r="D48" s="1"/>
  <c r="D39"/>
  <c r="E39" s="1"/>
  <c r="D36"/>
  <c r="E35" s="1"/>
  <c r="D37"/>
  <c r="E16"/>
  <c r="E15"/>
  <c r="I14"/>
  <c r="I16"/>
  <c r="E11"/>
  <c r="I13"/>
  <c r="E13"/>
  <c r="I15"/>
  <c r="I11"/>
  <c r="E12"/>
  <c r="I12"/>
  <c r="B9" i="44556"/>
  <c r="B24"/>
  <c r="C26"/>
  <c r="B26" s="1"/>
  <c r="B28"/>
  <c r="G15"/>
  <c r="B27"/>
  <c r="G14"/>
  <c r="G13" s="1"/>
  <c r="F35"/>
  <c r="G13" i="8"/>
  <c r="J12"/>
  <c r="B11"/>
  <c r="J11"/>
  <c r="J10"/>
  <c r="B12"/>
  <c r="B10"/>
  <c r="K36"/>
  <c r="I37"/>
  <c r="K37" s="1"/>
  <c r="K34"/>
  <c r="F19" i="44556"/>
  <c r="F18"/>
  <c r="B41"/>
  <c r="B39"/>
  <c r="K35" i="8"/>
  <c r="H7"/>
  <c r="B40" i="44556"/>
  <c r="F34"/>
  <c r="F39"/>
  <c r="C49" i="29449" l="1"/>
  <c r="D49" s="1"/>
  <c r="B38"/>
  <c r="B37"/>
  <c r="B47"/>
  <c r="E34"/>
  <c r="B39"/>
  <c r="B46"/>
  <c r="B48"/>
  <c r="B5" i="8"/>
  <c r="B4"/>
  <c r="J34"/>
  <c r="F33" i="44556"/>
  <c r="C34" i="8"/>
  <c r="C35"/>
  <c r="B13"/>
  <c r="C36"/>
  <c r="E33" i="29449"/>
  <c r="B16" i="8"/>
  <c r="B33" i="44556"/>
  <c r="B18" i="8"/>
  <c r="B34" i="44556"/>
  <c r="B35"/>
  <c r="B20" i="8"/>
  <c r="B22"/>
  <c r="B17"/>
  <c r="B21"/>
  <c r="B19"/>
  <c r="J35"/>
  <c r="D40" i="29449"/>
  <c r="E40" s="1"/>
  <c r="E37"/>
  <c r="B40"/>
  <c r="E17"/>
  <c r="I17"/>
  <c r="B49"/>
  <c r="F20" i="44556"/>
  <c r="J36" i="8"/>
  <c r="B23" l="1"/>
</calcChain>
</file>

<file path=xl/sharedStrings.xml><?xml version="1.0" encoding="utf-8"?>
<sst xmlns="http://schemas.openxmlformats.org/spreadsheetml/2006/main" count="268" uniqueCount="82">
  <si>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</si>
  <si>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</si>
  <si>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</si>
  <si>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</si>
  <si>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</si>
  <si>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</si>
  <si>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</si>
  <si>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</si>
  <si>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</si>
  <si>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</si>
  <si>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</si>
  <si>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</si>
  <si>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</si>
  <si>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</si>
  <si>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</si>
  <si>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</si>
  <si>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</si>
  <si>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</si>
  <si>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</si>
  <si>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</si>
  <si>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</si>
  <si>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</si>
  <si>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</si>
  <si>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</si>
  <si>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</si>
  <si>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</si>
  <si>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</si>
  <si>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</si>
  <si>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</si>
  <si>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</si>
  <si>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</si>
  <si>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</si>
  <si>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</si>
  <si>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</si>
  <si>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</si>
  <si>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</si>
  <si>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</si>
  <si>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</si>
  <si>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</si>
  <si>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</si>
  <si>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</si>
  <si>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</si>
  <si>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</si>
  <si>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</si>
  <si>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</si>
  <si>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</si>
  <si>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</si>
  <si>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</si>
  <si>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</si>
  <si>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</si>
  <si>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</si>
  <si>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</si>
  <si>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</si>
  <si>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</si>
  <si>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</si>
  <si>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</si>
  <si>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</si>
  <si>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</si>
  <si>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</si>
  <si>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</si>
  <si>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</si>
  <si>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</si>
  <si>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</si>
  <si>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</si>
  <si>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</si>
  <si>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</si>
  <si>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</si>
  <si>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</si>
  <si>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</si>
  <si>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</si>
  <si>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</si>
  <si>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Source Data for 2009-2010 Charts</t>
  </si>
  <si>
    <t>2009-2010 UG Enrollment</t>
  </si>
  <si>
    <t>2009-2010 GR &amp; PR Enrollment</t>
  </si>
  <si>
    <t>2009-2010 Enrollment</t>
  </si>
  <si>
    <t>Percentages of Enrolled Students Receiving Any Aid in 2009-2010</t>
  </si>
  <si>
    <t>Total Student Population = 28,916</t>
  </si>
  <si>
    <t>Need-Based Aid Distributed to Students, by Type
2009-2010</t>
  </si>
  <si>
    <t xml:space="preserve">Total Student Population Receiving Aid = 16,903 (58%) </t>
  </si>
  <si>
    <t>grad prof</t>
  </si>
  <si>
    <t>Grants</t>
  </si>
  <si>
    <t>Work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</si>
</sst>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&quot;$&quot;#,##0"/>
    <numFmt numFmtId="166" formatCode="#,##0.0"/>
    <numFmt numFmtId="167" formatCode="0.0"/>
    <numFmt numFmtId="168" formatCode="&quot;$&quot;#,##0.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8"/>
      <name val="Arial"/>
      <family val="2"/>
    </font>
    <font>
      <sz val="10"/>
      <color rgb="FF00228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3" xfId="0" applyFont="1" applyBorder="1"/>
    <xf numFmtId="3" fontId="0" fillId="0" borderId="0" xfId="0" applyNumberForma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2" xfId="0" applyFont="1" applyFill="1" applyBorder="1"/>
    <xf numFmtId="3" fontId="2" fillId="0" borderId="15" xfId="0" applyNumberFormat="1" applyFont="1" applyBorder="1"/>
    <xf numFmtId="164" fontId="0" fillId="0" borderId="0" xfId="0" applyNumberFormat="1"/>
    <xf numFmtId="0" fontId="2" fillId="0" borderId="17" xfId="0" applyFont="1" applyBorder="1"/>
    <xf numFmtId="3" fontId="3" fillId="0" borderId="10" xfId="0" applyNumberFormat="1" applyFont="1" applyBorder="1" applyAlignment="1">
      <alignment horizontal="right"/>
    </xf>
    <xf numFmtId="3" fontId="0" fillId="0" borderId="0" xfId="0" applyNumberFormat="1"/>
    <xf numFmtId="3" fontId="3" fillId="0" borderId="10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0" fontId="2" fillId="0" borderId="0" xfId="0" applyFont="1" applyBorder="1"/>
    <xf numFmtId="0" fontId="2" fillId="2" borderId="17" xfId="0" applyFont="1" applyFill="1" applyBorder="1"/>
    <xf numFmtId="10" fontId="2" fillId="2" borderId="10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15" xfId="0" applyFont="1" applyBorder="1"/>
    <xf numFmtId="0" fontId="2" fillId="0" borderId="21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9" fontId="0" fillId="0" borderId="23" xfId="0" applyNumberFormat="1" applyBorder="1"/>
    <xf numFmtId="9" fontId="0" fillId="0" borderId="24" xfId="0" applyNumberFormat="1" applyBorder="1"/>
    <xf numFmtId="9" fontId="0" fillId="0" borderId="0" xfId="0" applyNumberFormat="1"/>
    <xf numFmtId="0" fontId="2" fillId="0" borderId="25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Fill="1" applyBorder="1"/>
    <xf numFmtId="10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quotePrefix="1"/>
    <xf numFmtId="3" fontId="0" fillId="0" borderId="16" xfId="0" applyNumberFormat="1" applyBorder="1"/>
    <xf numFmtId="3" fontId="2" fillId="0" borderId="2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27" xfId="0" applyNumberFormat="1" applyFont="1" applyBorder="1"/>
    <xf numFmtId="166" fontId="2" fillId="0" borderId="24" xfId="0" applyNumberFormat="1" applyFont="1" applyBorder="1"/>
    <xf numFmtId="164" fontId="2" fillId="0" borderId="13" xfId="0" applyNumberFormat="1" applyFont="1" applyBorder="1"/>
    <xf numFmtId="166" fontId="2" fillId="0" borderId="28" xfId="0" applyNumberFormat="1" applyFont="1" applyBorder="1"/>
    <xf numFmtId="9" fontId="2" fillId="3" borderId="16" xfId="0" applyNumberFormat="1" applyFont="1" applyFill="1" applyBorder="1"/>
    <xf numFmtId="0" fontId="0" fillId="3" borderId="16" xfId="0" applyFill="1" applyBorder="1"/>
    <xf numFmtId="9" fontId="0" fillId="3" borderId="16" xfId="0" applyNumberFormat="1" applyFill="1" applyBorder="1"/>
    <xf numFmtId="0" fontId="0" fillId="3" borderId="29" xfId="0" applyFill="1" applyBorder="1"/>
    <xf numFmtId="0" fontId="2" fillId="3" borderId="30" xfId="0" applyFont="1" applyFill="1" applyBorder="1"/>
    <xf numFmtId="9" fontId="2" fillId="3" borderId="31" xfId="0" applyNumberFormat="1" applyFont="1" applyFill="1" applyBorder="1"/>
    <xf numFmtId="0" fontId="2" fillId="3" borderId="15" xfId="0" applyFont="1" applyFill="1" applyBorder="1"/>
    <xf numFmtId="0" fontId="0" fillId="3" borderId="15" xfId="0" applyFill="1" applyBorder="1"/>
    <xf numFmtId="0" fontId="0" fillId="3" borderId="32" xfId="0" applyFill="1" applyBorder="1"/>
    <xf numFmtId="0" fontId="0" fillId="3" borderId="21" xfId="0" applyFill="1" applyBorder="1"/>
    <xf numFmtId="0" fontId="2" fillId="3" borderId="33" xfId="0" applyFont="1" applyFill="1" applyBorder="1"/>
    <xf numFmtId="0" fontId="0" fillId="3" borderId="33" xfId="0" applyFill="1" applyBorder="1"/>
    <xf numFmtId="0" fontId="2" fillId="3" borderId="34" xfId="0" applyFont="1" applyFill="1" applyBorder="1"/>
    <xf numFmtId="9" fontId="2" fillId="3" borderId="32" xfId="0" applyNumberFormat="1" applyFont="1" applyFill="1" applyBorder="1"/>
    <xf numFmtId="9" fontId="0" fillId="3" borderId="32" xfId="0" applyNumberFormat="1" applyFill="1" applyBorder="1"/>
    <xf numFmtId="9" fontId="0" fillId="3" borderId="35" xfId="0" applyNumberFormat="1" applyFill="1" applyBorder="1"/>
    <xf numFmtId="9" fontId="0" fillId="3" borderId="36" xfId="0" applyNumberFormat="1" applyFill="1" applyBorder="1"/>
    <xf numFmtId="3" fontId="0" fillId="3" borderId="29" xfId="0" applyNumberFormat="1" applyFill="1" applyBorder="1"/>
    <xf numFmtId="3" fontId="0" fillId="3" borderId="32" xfId="0" applyNumberFormat="1" applyFill="1" applyBorder="1"/>
    <xf numFmtId="3" fontId="6" fillId="0" borderId="0" xfId="0" applyNumberFormat="1" applyFont="1"/>
    <xf numFmtId="3" fontId="2" fillId="0" borderId="0" xfId="0" applyNumberFormat="1" applyFont="1"/>
    <xf numFmtId="3" fontId="3" fillId="3" borderId="10" xfId="0" applyNumberFormat="1" applyFont="1" applyFill="1" applyBorder="1"/>
    <xf numFmtId="3" fontId="3" fillId="0" borderId="18" xfId="0" applyNumberFormat="1" applyFont="1" applyBorder="1"/>
    <xf numFmtId="3" fontId="2" fillId="3" borderId="34" xfId="0" applyNumberFormat="1" applyFont="1" applyFill="1" applyBorder="1"/>
    <xf numFmtId="3" fontId="2" fillId="3" borderId="32" xfId="0" applyNumberFormat="1" applyFont="1" applyFill="1" applyBorder="1"/>
    <xf numFmtId="3" fontId="0" fillId="3" borderId="35" xfId="0" applyNumberFormat="1" applyFill="1" applyBorder="1"/>
    <xf numFmtId="3" fontId="3" fillId="0" borderId="0" xfId="0" applyNumberFormat="1" applyFont="1"/>
    <xf numFmtId="3" fontId="3" fillId="3" borderId="38" xfId="0" applyNumberFormat="1" applyFont="1" applyFill="1" applyBorder="1" applyAlignment="1">
      <alignment vertical="top" wrapText="1"/>
    </xf>
    <xf numFmtId="3" fontId="7" fillId="3" borderId="39" xfId="0" applyNumberFormat="1" applyFont="1" applyFill="1" applyBorder="1" applyAlignment="1">
      <alignment vertical="top" wrapText="1"/>
    </xf>
    <xf numFmtId="3" fontId="7" fillId="3" borderId="37" xfId="0" applyNumberFormat="1" applyFont="1" applyFill="1" applyBorder="1" applyAlignment="1">
      <alignment vertical="top" wrapText="1"/>
    </xf>
    <xf numFmtId="167" fontId="1" fillId="0" borderId="0" xfId="0" applyNumberFormat="1" applyFont="1"/>
    <xf numFmtId="3" fontId="2" fillId="3" borderId="9" xfId="0" applyNumberFormat="1" applyFont="1" applyFill="1" applyBorder="1"/>
    <xf numFmtId="167" fontId="0" fillId="0" borderId="0" xfId="0" applyNumberFormat="1"/>
    <xf numFmtId="3" fontId="2" fillId="3" borderId="52" xfId="0" applyNumberFormat="1" applyFont="1" applyFill="1" applyBorder="1"/>
    <xf numFmtId="3" fontId="2" fillId="0" borderId="6" xfId="0" applyNumberFormat="1" applyFont="1" applyBorder="1"/>
    <xf numFmtId="9" fontId="2" fillId="0" borderId="13" xfId="0" applyNumberFormat="1" applyFont="1" applyBorder="1"/>
    <xf numFmtId="166" fontId="2" fillId="0" borderId="6" xfId="0" applyNumberFormat="1" applyFont="1" applyBorder="1"/>
    <xf numFmtId="9" fontId="2" fillId="0" borderId="29" xfId="0" applyNumberFormat="1" applyFont="1" applyBorder="1"/>
    <xf numFmtId="3" fontId="2" fillId="3" borderId="56" xfId="0" applyNumberFormat="1" applyFont="1" applyFill="1" applyBorder="1"/>
    <xf numFmtId="3" fontId="2" fillId="0" borderId="55" xfId="0" applyNumberFormat="1" applyFont="1" applyBorder="1"/>
    <xf numFmtId="3" fontId="3" fillId="0" borderId="10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vertical="top" wrapText="1"/>
    </xf>
    <xf numFmtId="3" fontId="7" fillId="0" borderId="38" xfId="0" applyNumberFormat="1" applyFont="1" applyFill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Fill="1"/>
    <xf numFmtId="9" fontId="2" fillId="0" borderId="7" xfId="0" applyNumberFormat="1" applyFont="1" applyFill="1" applyBorder="1"/>
    <xf numFmtId="9" fontId="2" fillId="0" borderId="0" xfId="0" applyNumberFormat="1" applyFont="1" applyFill="1"/>
    <xf numFmtId="0" fontId="1" fillId="0" borderId="1" xfId="0" applyFont="1" applyBorder="1"/>
    <xf numFmtId="165" fontId="1" fillId="0" borderId="0" xfId="0" applyNumberFormat="1" applyFont="1" applyFill="1"/>
    <xf numFmtId="9" fontId="1" fillId="0" borderId="0" xfId="0" applyNumberFormat="1" applyFont="1" applyFill="1"/>
    <xf numFmtId="0" fontId="1" fillId="0" borderId="2" xfId="0" applyFont="1" applyFill="1" applyBorder="1"/>
    <xf numFmtId="9" fontId="1" fillId="0" borderId="22" xfId="0" applyNumberFormat="1" applyFont="1" applyFill="1" applyBorder="1"/>
    <xf numFmtId="9" fontId="9" fillId="0" borderId="2" xfId="0" applyNumberFormat="1" applyFont="1" applyBorder="1"/>
    <xf numFmtId="0" fontId="1" fillId="0" borderId="3" xfId="0" applyFont="1" applyBorder="1"/>
    <xf numFmtId="0" fontId="1" fillId="0" borderId="0" xfId="0" applyFont="1" applyFill="1" applyBorder="1"/>
    <xf numFmtId="9" fontId="1" fillId="0" borderId="0" xfId="0" applyNumberFormat="1" applyFont="1" applyFill="1" applyBorder="1"/>
    <xf numFmtId="9" fontId="1" fillId="0" borderId="23" xfId="0" applyNumberFormat="1" applyFont="1" applyFill="1" applyBorder="1"/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vertical="top" wrapText="1"/>
    </xf>
    <xf numFmtId="3" fontId="1" fillId="0" borderId="47" xfId="0" applyNumberFormat="1" applyFont="1" applyFill="1" applyBorder="1" applyAlignment="1">
      <alignment vertical="top" wrapText="1"/>
    </xf>
    <xf numFmtId="3" fontId="1" fillId="0" borderId="40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23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42" xfId="0" applyNumberFormat="1" applyFont="1" applyFill="1" applyBorder="1" applyAlignment="1">
      <alignment vertical="top" wrapText="1"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vertical="top" wrapText="1"/>
    </xf>
    <xf numFmtId="3" fontId="1" fillId="0" borderId="61" xfId="0" applyNumberFormat="1" applyFont="1" applyFill="1" applyBorder="1" applyAlignment="1">
      <alignment vertical="top" wrapText="1"/>
    </xf>
    <xf numFmtId="3" fontId="1" fillId="0" borderId="57" xfId="0" applyNumberFormat="1" applyFont="1" applyFill="1" applyBorder="1" applyAlignment="1">
      <alignment vertical="top" wrapText="1"/>
    </xf>
    <xf numFmtId="3" fontId="1" fillId="0" borderId="44" xfId="0" applyNumberFormat="1" applyFont="1" applyFill="1" applyBorder="1" applyAlignment="1">
      <alignment vertical="top" wrapText="1"/>
    </xf>
    <xf numFmtId="3" fontId="1" fillId="0" borderId="4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vertical="top" wrapText="1"/>
    </xf>
    <xf numFmtId="3" fontId="1" fillId="0" borderId="28" xfId="0" applyNumberFormat="1" applyFont="1" applyBorder="1" applyAlignment="1">
      <alignment horizontal="center"/>
    </xf>
    <xf numFmtId="3" fontId="1" fillId="0" borderId="60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/>
    <xf numFmtId="3" fontId="1" fillId="0" borderId="60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vertical="top" wrapText="1"/>
    </xf>
    <xf numFmtId="3" fontId="1" fillId="0" borderId="57" xfId="0" applyNumberFormat="1" applyFont="1" applyBorder="1" applyAlignment="1">
      <alignment vertical="top" wrapText="1"/>
    </xf>
    <xf numFmtId="166" fontId="1" fillId="0" borderId="23" xfId="0" applyNumberFormat="1" applyFont="1" applyBorder="1"/>
    <xf numFmtId="166" fontId="1" fillId="0" borderId="7" xfId="0" applyNumberFormat="1" applyFont="1" applyFill="1" applyBorder="1"/>
    <xf numFmtId="3" fontId="1" fillId="0" borderId="7" xfId="0" applyNumberFormat="1" applyFont="1" applyFill="1" applyBorder="1"/>
    <xf numFmtId="166" fontId="1" fillId="0" borderId="48" xfId="0" applyNumberFormat="1" applyFont="1" applyFill="1" applyBorder="1"/>
    <xf numFmtId="166" fontId="1" fillId="0" borderId="49" xfId="0" applyNumberFormat="1" applyFont="1" applyFill="1" applyBorder="1"/>
    <xf numFmtId="9" fontId="1" fillId="0" borderId="0" xfId="0" applyNumberFormat="1" applyFont="1"/>
    <xf numFmtId="166" fontId="1" fillId="0" borderId="50" xfId="0" applyNumberFormat="1" applyFont="1" applyFill="1" applyBorder="1"/>
    <xf numFmtId="166" fontId="1" fillId="0" borderId="51" xfId="0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166" fontId="1" fillId="0" borderId="9" xfId="0" applyNumberFormat="1" applyFont="1" applyFill="1" applyBorder="1"/>
    <xf numFmtId="166" fontId="1" fillId="0" borderId="10" xfId="0" applyNumberFormat="1" applyFont="1" applyFill="1" applyBorder="1"/>
    <xf numFmtId="3" fontId="1" fillId="0" borderId="3" xfId="0" applyNumberFormat="1" applyFont="1" applyFill="1" applyBorder="1"/>
    <xf numFmtId="3" fontId="1" fillId="0" borderId="0" xfId="0" applyNumberFormat="1" applyFont="1" applyFill="1" applyBorder="1"/>
    <xf numFmtId="164" fontId="1" fillId="0" borderId="23" xfId="0" applyNumberFormat="1" applyFont="1" applyFill="1" applyBorder="1"/>
    <xf numFmtId="164" fontId="1" fillId="0" borderId="14" xfId="0" applyNumberFormat="1" applyFont="1" applyBorder="1"/>
    <xf numFmtId="168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4" xfId="0" applyFont="1" applyBorder="1"/>
    <xf numFmtId="0" fontId="1" fillId="0" borderId="5" xfId="0" applyFont="1" applyFill="1" applyBorder="1"/>
    <xf numFmtId="165" fontId="1" fillId="0" borderId="5" xfId="0" applyNumberFormat="1" applyFont="1" applyFill="1" applyBorder="1"/>
    <xf numFmtId="9" fontId="1" fillId="0" borderId="5" xfId="0" applyNumberFormat="1" applyFont="1" applyFill="1" applyBorder="1"/>
    <xf numFmtId="9" fontId="1" fillId="0" borderId="24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 applyBorder="1"/>
    <xf numFmtId="168" fontId="1" fillId="0" borderId="0" xfId="0" applyNumberFormat="1" applyFont="1" applyFill="1"/>
    <xf numFmtId="0" fontId="1" fillId="0" borderId="3" xfId="0" applyFont="1" applyFill="1" applyBorder="1"/>
    <xf numFmtId="3" fontId="1" fillId="0" borderId="0" xfId="0" applyNumberFormat="1" applyFont="1" applyFill="1"/>
    <xf numFmtId="168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3" fontId="2" fillId="2" borderId="17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165" fontId="2" fillId="2" borderId="53" xfId="0" applyNumberFormat="1" applyFont="1" applyFill="1" applyBorder="1" applyAlignment="1">
      <alignment horizontal="center"/>
    </xf>
    <xf numFmtId="165" fontId="2" fillId="2" borderId="5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worksheet" Target="worksheets/sheet5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9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worksheet" Target="worksheets/sheet4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theme" Target="theme/theme1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2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UNC-CH Enrollment 2009-2010
28,916 Students</a:t>
            </a:r>
          </a:p>
        </c:rich>
      </c:tx>
      <c:layout>
        <c:manualLayout>
          <c:xMode val="edge"/>
          <c:yMode val="edge"/>
          <c:x val="0.22676991150442488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473451327433629"/>
          <c:y val="0.14008941877794345"/>
          <c:w val="0.62389380530973482"/>
          <c:h val="0.84053651266766016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('Profile Graphs Data'!$C$3,'Profile Graphs Data'!$C$10)</c:f>
              <c:numCache>
                <c:formatCode>#,##0</c:formatCode>
                <c:ptCount val="2"/>
                <c:pt idx="0">
                  <c:v>17981</c:v>
                </c:pt>
                <c:pt idx="1">
                  <c:v>10935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Undergraduate Students</a:t>
            </a:r>
          </a:p>
        </c:rich>
      </c:tx>
      <c:layout>
        <c:manualLayout>
          <c:xMode val="edge"/>
          <c:yMode val="edge"/>
          <c:x val="0.24240213005312114"/>
          <c:y val="1.27388535031847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059419100113396E-2"/>
          <c:y val="0.15074309978768588"/>
          <c:w val="0.84062390055119074"/>
          <c:h val="0.802547770700636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'Need Graphs Data'!$F$46:$F$48</c:f>
              <c:numCache>
                <c:formatCode>0%</c:formatCode>
                <c:ptCount val="3"/>
                <c:pt idx="0">
                  <c:v>0.7289866582882405</c:v>
                </c:pt>
                <c:pt idx="1">
                  <c:v>0.24608520421222183</c:v>
                </c:pt>
                <c:pt idx="2">
                  <c:v>2.4928137499537647E-2</c:v>
                </c:pt>
              </c:numCache>
            </c:numRef>
          </c:val>
        </c:ser>
        <c:dLbls>
          <c:showCatName val="1"/>
          <c:showPercent val="1"/>
        </c:dLbls>
        <c:firstSliceAng val="2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&amp;L&amp;8Chart 5</c:oddFooter>
    </c:headerFooter>
    <c:pageMargins b="0.5" l="0.75000000000000022" r="0.75000000000000022" t="0.5" header="0.3000000000000001" footer="0.3000000000000001"/>
    <c:pageSetup orientation="landscape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Graduate &amp; Professional Students</a:t>
            </a:r>
          </a:p>
        </c:rich>
      </c:tx>
      <c:layout>
        <c:manualLayout>
          <c:xMode val="edge"/>
          <c:yMode val="edge"/>
          <c:x val="0.14317673378076068"/>
          <c:y val="1.06157112526539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114093959731599E-2"/>
          <c:y val="0.14012738853503193"/>
          <c:w val="0.87248322147651003"/>
          <c:h val="0.82802547770700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'Need Graphs Data'!$T$26:$T$28</c:f>
              <c:numCache>
                <c:formatCode>0%</c:formatCode>
                <c:ptCount val="3"/>
                <c:pt idx="0">
                  <c:v>0.23924387160154473</c:v>
                </c:pt>
                <c:pt idx="1">
                  <c:v>0.75571019478869295</c:v>
                </c:pt>
                <c:pt idx="2">
                  <c:v>5.0459336097623073E-3</c:v>
                </c:pt>
              </c:numCache>
            </c:numRef>
          </c:val>
        </c:ser>
        <c:dLbls>
          <c:showCatName val="1"/>
          <c:showPercent val="1"/>
        </c:dLbls>
        <c:firstSliceAng val="2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 All Undergraduate Students Receiving Need-Based Aid 2009-2010</a:t>
            </a:r>
            <a:endParaRPr lang="en-US" sz="22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(includes resident and non-resident students)</a:t>
            </a:r>
          </a:p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Undergraduate Enrollment = 17,981</a:t>
            </a:r>
          </a:p>
        </c:rich>
      </c:tx>
      <c:layout>
        <c:manualLayout>
          <c:xMode val="edge"/>
          <c:yMode val="edge"/>
          <c:x val="0.113938053097345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685840707964601"/>
          <c:y val="0.22205663189269753"/>
          <c:w val="0.57522123893805333"/>
          <c:h val="0.77496274217585692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'Profile Graphs Data'!$C$7:$D$7</c:f>
              <c:numCache>
                <c:formatCode>#,##0</c:formatCode>
                <c:ptCount val="2"/>
                <c:pt idx="0">
                  <c:v>6629</c:v>
                </c:pt>
                <c:pt idx="1">
                  <c:v>11352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Typical Financial Aid Package for
Aid-Eligible Freshman Applying By March 1st
 2009-2010</a:t>
            </a:r>
          </a:p>
        </c:rich>
      </c:tx>
      <c:layout>
        <c:manualLayout>
          <c:xMode val="edge"/>
          <c:yMode val="edge"/>
          <c:x val="0.14048672566371675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911504424778761"/>
          <c:y val="0.20417287630402378"/>
          <c:w val="0.59070796460176966"/>
          <c:h val="0.79582712369597641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'Profile Graphs Data'!$I$4:$I$6</c:f>
              <c:numCache>
                <c:formatCode>0%</c:formatCode>
                <c:ptCount val="3"/>
                <c:pt idx="0">
                  <c:v>0.27</c:v>
                </c:pt>
                <c:pt idx="1">
                  <c:v>0.7</c:v>
                </c:pt>
                <c:pt idx="2">
                  <c:v>0.03</c:v>
                </c:pt>
              </c:numCache>
            </c:numRef>
          </c:val>
        </c:ser>
        <c:dLbls/>
        <c:firstSliceAng val="22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All Students, by Source
2009-2010, In Millions</a:t>
            </a:r>
          </a:p>
        </c:rich>
      </c:tx>
      <c:layout>
        <c:manualLayout>
          <c:xMode val="edge"/>
          <c:yMode val="edge"/>
          <c:x val="0.10066371681415934"/>
          <c:y val="1.9374068554396422E-2"/>
        </c:manualLayout>
      </c:layout>
      <c:spPr>
        <a:noFill/>
        <a:ln w="25400">
          <a:noFill/>
        </a:ln>
      </c:spPr>
    </c:title>
    <c:view3D>
      <c:hPercent val="69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8.9418777943368111E-2"/>
          <c:w val="0.86836283185840712"/>
          <c:h val="0.8658718330849483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Data'!$B$46:$B$48</c:f>
              <c:numCache>
                <c:formatCode>0.0%</c:formatCode>
                <c:ptCount val="3"/>
                <c:pt idx="0">
                  <c:v>0.5689942879376314</c:v>
                </c:pt>
                <c:pt idx="1">
                  <c:v>0.11129442443720332</c:v>
                </c:pt>
                <c:pt idx="2">
                  <c:v>0.31971128762516526</c:v>
                </c:pt>
              </c:numCache>
            </c:numRef>
          </c:val>
        </c:ser>
        <c:dLbls/>
        <c:gapDepth val="0"/>
        <c:shape val="box"/>
        <c:axId val="77321344"/>
        <c:axId val="77322880"/>
        <c:axId val="0"/>
      </c:bar3DChart>
      <c:catAx>
        <c:axId val="77321344"/>
        <c:scaling>
          <c:orientation val="minMax"/>
        </c:scaling>
        <c:delete val="1"/>
        <c:axPos val="b"/>
        <c:tickLblPos val="none"/>
        <c:crossAx val="77322880"/>
        <c:crosses val="autoZero"/>
        <c:auto val="1"/>
        <c:lblAlgn val="ctr"/>
        <c:lblOffset val="100"/>
      </c:catAx>
      <c:valAx>
        <c:axId val="77322880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2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Need-Based Aid Distributed to Undergraduates, by Source</a:t>
            </a:r>
            <a:endParaRPr lang="en-US" sz="2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2009-2010, In Millions</a:t>
            </a:r>
          </a:p>
        </c:rich>
      </c:tx>
      <c:layout>
        <c:manualLayout>
          <c:xMode val="edge"/>
          <c:yMode val="edge"/>
          <c:x val="0.11393805309734507"/>
          <c:y val="1.1922503725782425E-2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Data'!$B$37:$B$39</c:f>
              <c:numCache>
                <c:formatCode>0%</c:formatCode>
                <c:ptCount val="3"/>
                <c:pt idx="0">
                  <c:v>0.40864147757115171</c:v>
                </c:pt>
                <c:pt idx="1">
                  <c:v>0.14629113758543</c:v>
                </c:pt>
                <c:pt idx="2">
                  <c:v>0.44506738484341829</c:v>
                </c:pt>
              </c:numCache>
            </c:numRef>
          </c:val>
        </c:ser>
        <c:dLbls/>
        <c:gapDepth val="0"/>
        <c:shape val="box"/>
        <c:axId val="77487104"/>
        <c:axId val="77501184"/>
        <c:axId val="0"/>
      </c:bar3DChart>
      <c:catAx>
        <c:axId val="77487104"/>
        <c:scaling>
          <c:orientation val="minMax"/>
        </c:scaling>
        <c:delete val="1"/>
        <c:axPos val="b"/>
        <c:tickLblPos val="none"/>
        <c:crossAx val="77501184"/>
        <c:crosses val="autoZero"/>
        <c:auto val="1"/>
        <c:lblAlgn val="ctr"/>
        <c:lblOffset val="100"/>
      </c:catAx>
      <c:valAx>
        <c:axId val="77501184"/>
        <c:scaling>
          <c:orientation val="minMax"/>
          <c:max val="0.70000000000000018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Need-Based Aid Distributed to Graduate/Professional Students, by Source</a:t>
            </a:r>
            <a:endParaRPr lang="en-US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2009-2010, In Millions</a:t>
            </a:r>
          </a:p>
        </c:rich>
      </c:tx>
      <c:layout>
        <c:manualLayout>
          <c:xMode val="edge"/>
          <c:yMode val="edge"/>
          <c:x val="0.18030973451327442"/>
          <c:y val="1.4903129657228029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Data'!$K$34:$K$36</c:f>
              <c:numCache>
                <c:formatCode>0.0%</c:formatCode>
                <c:ptCount val="3"/>
                <c:pt idx="0">
                  <c:v>0.71746883637729397</c:v>
                </c:pt>
                <c:pt idx="1">
                  <c:v>7.8890120641842074E-2</c:v>
                </c:pt>
                <c:pt idx="2">
                  <c:v>0.203641042980864</c:v>
                </c:pt>
              </c:numCache>
            </c:numRef>
          </c:val>
        </c:ser>
        <c:dLbls/>
        <c:gapDepth val="0"/>
        <c:shape val="box"/>
        <c:axId val="77640832"/>
        <c:axId val="77642368"/>
        <c:axId val="0"/>
      </c:bar3DChart>
      <c:catAx>
        <c:axId val="77640832"/>
        <c:scaling>
          <c:orientation val="minMax"/>
        </c:scaling>
        <c:delete val="1"/>
        <c:axPos val="b"/>
        <c:tickLblPos val="none"/>
        <c:crossAx val="77642368"/>
        <c:crosses val="autoZero"/>
        <c:auto val="1"/>
        <c:lblAlgn val="ctr"/>
        <c:lblOffset val="100"/>
      </c:catAx>
      <c:valAx>
        <c:axId val="77642368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All Students, by Source
2009-2010, In Millions</a:t>
            </a:r>
          </a:p>
        </c:rich>
      </c:tx>
      <c:layout>
        <c:manualLayout>
          <c:xMode val="edge"/>
          <c:yMode val="edge"/>
          <c:x val="0.14269911504424779"/>
          <c:y val="8.9418777943368073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0141140583376212E-3"/>
                  <c:y val="0.1250270820132589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-1.736855001376661E-3"/>
                  <c:y val="0.13155178917106664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layout>
                <c:manualLayout>
                  <c:x val="2.2903172506115836E-3"/>
                  <c:y val="0.2192011002061384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Data'!$J$34:$J$36</c:f>
              <c:numCache>
                <c:formatCode>0.0%</c:formatCode>
                <c:ptCount val="3"/>
                <c:pt idx="0">
                  <c:v>0.13922772778901973</c:v>
                </c:pt>
                <c:pt idx="1">
                  <c:v>0.1694482973744065</c:v>
                </c:pt>
                <c:pt idx="2">
                  <c:v>0.69132397483657371</c:v>
                </c:pt>
              </c:numCache>
            </c:numRef>
          </c:val>
        </c:ser>
        <c:dLbls>
          <c:showVal val="1"/>
        </c:dLbls>
        <c:gapDepth val="0"/>
        <c:shape val="box"/>
        <c:axId val="77554048"/>
        <c:axId val="77555584"/>
        <c:axId val="0"/>
      </c:bar3DChart>
      <c:catAx>
        <c:axId val="77554048"/>
        <c:scaling>
          <c:orientation val="minMax"/>
        </c:scaling>
        <c:delete val="1"/>
        <c:axPos val="b"/>
        <c:tickLblPos val="none"/>
        <c:crossAx val="77555584"/>
        <c:crosses val="autoZero"/>
        <c:auto val="1"/>
        <c:lblAlgn val="ctr"/>
        <c:lblOffset val="100"/>
      </c:catAx>
      <c:valAx>
        <c:axId val="77555584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Undergraduates, by Source
2009-2010, In Millions</a:t>
            </a:r>
          </a:p>
        </c:rich>
      </c:tx>
      <c:layout>
        <c:manualLayout>
          <c:xMode val="edge"/>
          <c:yMode val="edge"/>
          <c:x val="0.11504424778761069"/>
          <c:y val="8.9418777943368073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5.8185026217593763E-3"/>
                  <c:y val="0.15028301541593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</c:dLbl>
            <c:dLbl>
              <c:idx val="1"/>
              <c:layout>
                <c:manualLayout>
                  <c:x val="1.5232597684590838E-3"/>
                  <c:y val="9.1095488753615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</c:dLbl>
            <c:dLbl>
              <c:idx val="2"/>
              <c:layout>
                <c:manualLayout>
                  <c:x val="2.2278540170845846E-3"/>
                  <c:y val="0.138452427234831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Data'!$C$34:$C$36</c:f>
              <c:numCache>
                <c:formatCode>0.0%</c:formatCode>
                <c:ptCount val="3"/>
                <c:pt idx="0">
                  <c:v>0.18046503003432615</c:v>
                </c:pt>
                <c:pt idx="1">
                  <c:v>0.16617795972970389</c:v>
                </c:pt>
                <c:pt idx="2">
                  <c:v>0.65335701023596993</c:v>
                </c:pt>
              </c:numCache>
            </c:numRef>
          </c:val>
        </c:ser>
        <c:dLbls>
          <c:showVal val="1"/>
        </c:dLbls>
        <c:gapDepth val="0"/>
        <c:shape val="box"/>
        <c:axId val="77756672"/>
        <c:axId val="77766656"/>
        <c:axId val="0"/>
      </c:bar3DChart>
      <c:catAx>
        <c:axId val="77756672"/>
        <c:scaling>
          <c:orientation val="minMax"/>
        </c:scaling>
        <c:delete val="1"/>
        <c:axPos val="b"/>
        <c:tickLblPos val="none"/>
        <c:crossAx val="77766656"/>
        <c:crosses val="autoZero"/>
        <c:auto val="1"/>
        <c:lblAlgn val="ctr"/>
        <c:lblOffset val="100"/>
      </c:catAx>
      <c:valAx>
        <c:axId val="77766656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5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Gift Aid Distributed to Graduate/Professional Students,  by Source
2009-2010, In Millions</a:t>
            </a:r>
          </a:p>
        </c:rich>
      </c:tx>
      <c:layout>
        <c:manualLayout>
          <c:xMode val="edge"/>
          <c:yMode val="edge"/>
          <c:x val="0.16039823008849569"/>
          <c:y val="0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055416026995799E-2"/>
                  <c:y val="4.6236387067984074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-5.1139083731338479E-3"/>
                  <c:y val="0.10654242422153538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layout>
                <c:manualLayout>
                  <c:x val="2.2278540170845846E-3"/>
                  <c:y val="0.14974308977896278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'SAO Report Graphs Data'!$G$34:$G$36</c:f>
              <c:numCache>
                <c:formatCode>0.0%</c:formatCode>
                <c:ptCount val="3"/>
                <c:pt idx="0">
                  <c:v>1.1322375459315919E-2</c:v>
                </c:pt>
                <c:pt idx="1">
                  <c:v>0.17959187287298056</c:v>
                </c:pt>
                <c:pt idx="2">
                  <c:v>0.80908575166770347</c:v>
                </c:pt>
              </c:numCache>
            </c:numRef>
          </c:val>
        </c:ser>
        <c:dLbls>
          <c:showVal val="1"/>
        </c:dLbls>
        <c:gapDepth val="0"/>
        <c:shape val="box"/>
        <c:axId val="78071296"/>
        <c:axId val="78072832"/>
        <c:axId val="0"/>
      </c:bar3DChart>
      <c:catAx>
        <c:axId val="78071296"/>
        <c:scaling>
          <c:orientation val="minMax"/>
        </c:scaling>
        <c:delete val="1"/>
        <c:axPos val="b"/>
        <c:tickLblPos val="none"/>
        <c:crossAx val="78072832"/>
        <c:crosses val="autoZero"/>
        <c:auto val="1"/>
        <c:lblAlgn val="ctr"/>
        <c:lblOffset val="100"/>
      </c:catAx>
      <c:valAx>
        <c:axId val="78072832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394077448747184E-2"/>
          <c:y val="0.20382165605095537"/>
          <c:w val="0.78815489749430545"/>
          <c:h val="0.73460721868365209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('Profile Graphs Data'!$C$12,'Profile Graphs Data'!$C$13)</c:f>
              <c:numCache>
                <c:formatCode>#,##0</c:formatCode>
                <c:ptCount val="2"/>
                <c:pt idx="0">
                  <c:v>5605</c:v>
                </c:pt>
                <c:pt idx="1">
                  <c:v>5330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All Students, by Type
2009-2010, In Millions</a:t>
            </a:r>
          </a:p>
        </c:rich>
      </c:tx>
      <c:layout>
        <c:manualLayout>
          <c:xMode val="edge"/>
          <c:yMode val="edge"/>
          <c:x val="0.13938053097345132"/>
          <c:y val="4.4709388971684054E-3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'SAO Report Graphs Data'!$J$10:$J$12</c:f>
              <c:numCache>
                <c:formatCode>0%</c:formatCode>
                <c:ptCount val="3"/>
                <c:pt idx="0">
                  <c:v>0.47627108875543273</c:v>
                </c:pt>
                <c:pt idx="1">
                  <c:v>0.51195918598091872</c:v>
                </c:pt>
                <c:pt idx="2">
                  <c:v>1.1769725263648577E-2</c:v>
                </c:pt>
              </c:numCache>
            </c:numRef>
          </c:val>
        </c:ser>
        <c:dLbls/>
        <c:gapDepth val="0"/>
        <c:shape val="box"/>
        <c:axId val="78160640"/>
        <c:axId val="78162176"/>
        <c:axId val="0"/>
      </c:bar3DChart>
      <c:catAx>
        <c:axId val="78160640"/>
        <c:scaling>
          <c:orientation val="minMax"/>
        </c:scaling>
        <c:delete val="1"/>
        <c:axPos val="b"/>
        <c:tickLblPos val="none"/>
        <c:crossAx val="78162176"/>
        <c:crosses val="autoZero"/>
        <c:auto val="1"/>
        <c:lblAlgn val="ctr"/>
        <c:lblOffset val="100"/>
      </c:catAx>
      <c:valAx>
        <c:axId val="78162176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16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Undergraduate Students, by Type
2009-2010, In Millions</a:t>
            </a:r>
          </a:p>
        </c:rich>
      </c:tx>
      <c:layout>
        <c:manualLayout>
          <c:xMode val="edge"/>
          <c:yMode val="edge"/>
          <c:x val="0.13053097345132744"/>
          <c:y val="1.9374068554396422E-2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Data'!$H$10:$H$12</c:f>
              <c:numCache>
                <c:formatCode>0%</c:formatCode>
                <c:ptCount val="3"/>
                <c:pt idx="0">
                  <c:v>0.68059253648863738</c:v>
                </c:pt>
                <c:pt idx="1">
                  <c:v>0.30115599323808967</c:v>
                </c:pt>
                <c:pt idx="2">
                  <c:v>1.8251470273272979E-2</c:v>
                </c:pt>
              </c:numCache>
            </c:numRef>
          </c:val>
        </c:ser>
        <c:dLbls/>
        <c:gapDepth val="0"/>
        <c:shape val="box"/>
        <c:axId val="77990528"/>
        <c:axId val="77996416"/>
        <c:axId val="0"/>
      </c:bar3DChart>
      <c:catAx>
        <c:axId val="77990528"/>
        <c:scaling>
          <c:orientation val="minMax"/>
        </c:scaling>
        <c:delete val="1"/>
        <c:axPos val="b"/>
        <c:tickLblPos val="none"/>
        <c:crossAx val="77996416"/>
        <c:crosses val="autoZero"/>
        <c:auto val="1"/>
        <c:lblAlgn val="ctr"/>
        <c:lblOffset val="100"/>
      </c:catAx>
      <c:valAx>
        <c:axId val="77996416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9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Graduate/Professional Students, by Type
2009-2010, In Millions</a:t>
            </a:r>
          </a:p>
        </c:rich>
      </c:tx>
      <c:layout>
        <c:manualLayout>
          <c:xMode val="edge"/>
          <c:yMode val="edge"/>
          <c:x val="0.15818584070796471"/>
          <c:y val="4.4709388971684054E-3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Data'!$I$10:$I$12</c:f>
              <c:numCache>
                <c:formatCode>0%</c:formatCode>
                <c:ptCount val="3"/>
                <c:pt idx="0">
                  <c:v>0.24662409844298205</c:v>
                </c:pt>
                <c:pt idx="1">
                  <c:v>0.74889133039709632</c:v>
                </c:pt>
                <c:pt idx="2">
                  <c:v>4.4845711599216095E-3</c:v>
                </c:pt>
              </c:numCache>
            </c:numRef>
          </c:val>
        </c:ser>
        <c:dLbls/>
        <c:gapDepth val="0"/>
        <c:shape val="box"/>
        <c:axId val="78320384"/>
        <c:axId val="78321920"/>
        <c:axId val="0"/>
      </c:bar3DChart>
      <c:catAx>
        <c:axId val="78320384"/>
        <c:scaling>
          <c:orientation val="minMax"/>
        </c:scaling>
        <c:delete val="1"/>
        <c:axPos val="b"/>
        <c:tickLblPos val="none"/>
        <c:crossAx val="78321920"/>
        <c:crosses val="autoZero"/>
        <c:auto val="1"/>
        <c:lblAlgn val="ctr"/>
        <c:lblOffset val="100"/>
      </c:catAx>
      <c:valAx>
        <c:axId val="78321920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32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All Students, by Type
2009-2010, In Millions</a:t>
            </a:r>
          </a:p>
        </c:rich>
      </c:tx>
      <c:layout>
        <c:manualLayout>
          <c:xMode val="edge"/>
          <c:yMode val="edge"/>
          <c:x val="0.12610619469026549"/>
          <c:y val="5.9612518628912089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Data'!$F$55:$F$57</c:f>
              <c:numCache>
                <c:formatCode>0%</c:formatCode>
                <c:ptCount val="3"/>
                <c:pt idx="0">
                  <c:v>0.47469690719394358</c:v>
                </c:pt>
                <c:pt idx="1">
                  <c:v>0.51069841655143433</c:v>
                </c:pt>
                <c:pt idx="2">
                  <c:v>1.4604676254622122E-2</c:v>
                </c:pt>
              </c:numCache>
            </c:numRef>
          </c:val>
        </c:ser>
        <c:dLbls/>
        <c:gapDepth val="0"/>
        <c:shape val="box"/>
        <c:axId val="78432896"/>
        <c:axId val="78442880"/>
        <c:axId val="0"/>
      </c:bar3DChart>
      <c:catAx>
        <c:axId val="78432896"/>
        <c:scaling>
          <c:orientation val="minMax"/>
        </c:scaling>
        <c:delete val="1"/>
        <c:axPos val="b"/>
        <c:tickLblPos val="none"/>
        <c:crossAx val="78442880"/>
        <c:crosses val="autoZero"/>
        <c:auto val="1"/>
        <c:lblAlgn val="ctr"/>
        <c:lblOffset val="100"/>
      </c:catAx>
      <c:valAx>
        <c:axId val="78442880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3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Undergraduate Students, by Type
2009-2010, In Millions</a:t>
            </a:r>
          </a:p>
        </c:rich>
      </c:tx>
      <c:layout>
        <c:manualLayout>
          <c:xMode val="edge"/>
          <c:yMode val="edge"/>
          <c:x val="0.16924778761061948"/>
          <c:y val="1.4903129657228029E-3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274336283185839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'Need Graphs Data'!$G$55:$G$57</c:f>
              <c:numCache>
                <c:formatCode>0%</c:formatCode>
                <c:ptCount val="3"/>
                <c:pt idx="0">
                  <c:v>0.7289866582882405</c:v>
                </c:pt>
                <c:pt idx="1">
                  <c:v>0.24608520421222183</c:v>
                </c:pt>
                <c:pt idx="2">
                  <c:v>2.4928137499537647E-2</c:v>
                </c:pt>
              </c:numCache>
            </c:numRef>
          </c:val>
        </c:ser>
        <c:dLbls/>
        <c:gapDepth val="0"/>
        <c:shape val="box"/>
        <c:axId val="77873920"/>
        <c:axId val="77875456"/>
        <c:axId val="0"/>
      </c:bar3DChart>
      <c:catAx>
        <c:axId val="77873920"/>
        <c:scaling>
          <c:orientation val="minMax"/>
        </c:scaling>
        <c:delete val="1"/>
        <c:axPos val="b"/>
        <c:tickLblPos val="none"/>
        <c:crossAx val="77875456"/>
        <c:crosses val="autoZero"/>
        <c:auto val="1"/>
        <c:lblAlgn val="ctr"/>
        <c:lblOffset val="100"/>
      </c:catAx>
      <c:valAx>
        <c:axId val="77875456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7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Need-Based Aid Distributed to Graduate/Professional Students,              by Type 
2009-2010, In Millions</a:t>
            </a:r>
          </a:p>
        </c:rich>
      </c:tx>
      <c:layout>
        <c:manualLayout>
          <c:xMode val="edge"/>
          <c:yMode val="edge"/>
          <c:x val="7.4115044247787643E-2"/>
          <c:y val="0"/>
        </c:manualLayout>
      </c:layout>
      <c:spPr>
        <a:noFill/>
        <a:ln w="25400">
          <a:noFill/>
        </a:ln>
      </c:spPr>
    </c:title>
    <c:view3D>
      <c:hPercent val="6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3.6828112043033177E-2"/>
                  <c:y val="-2.2699171799881606E-2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elete val="1"/>
          </c:dLbls>
          <c:val>
            <c:numRef>
              <c:f>'Need Graphs Data'!$H$55:$H$57</c:f>
              <c:numCache>
                <c:formatCode>0%</c:formatCode>
                <c:ptCount val="3"/>
                <c:pt idx="0">
                  <c:v>0.23924387160154473</c:v>
                </c:pt>
                <c:pt idx="1">
                  <c:v>0.75571019478869295</c:v>
                </c:pt>
                <c:pt idx="2">
                  <c:v>5.0459336097623073E-3</c:v>
                </c:pt>
              </c:numCache>
            </c:numRef>
          </c:val>
        </c:ser>
        <c:dLbls/>
        <c:gapDepth val="0"/>
        <c:shape val="box"/>
        <c:axId val="78621696"/>
        <c:axId val="78623488"/>
        <c:axId val="0"/>
      </c:bar3DChart>
      <c:catAx>
        <c:axId val="78621696"/>
        <c:scaling>
          <c:orientation val="minMax"/>
        </c:scaling>
        <c:delete val="1"/>
        <c:axPos val="b"/>
        <c:tickLblPos val="none"/>
        <c:crossAx val="78623488"/>
        <c:crosses val="autoZero"/>
        <c:auto val="1"/>
        <c:lblAlgn val="ctr"/>
        <c:lblOffset val="100"/>
      </c:catAx>
      <c:valAx>
        <c:axId val="78623488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2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712742980561561E-2"/>
          <c:y val="0.17622080679405519"/>
          <c:w val="0.80561555075593949"/>
          <c:h val="0.79193205944798306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('Profile Graphs Data'!$C$5,'Profile Graphs Data'!$C$6)</c:f>
              <c:numCache>
                <c:formatCode>#,##0</c:formatCode>
                <c:ptCount val="2"/>
                <c:pt idx="0">
                  <c:v>11298</c:v>
                </c:pt>
                <c:pt idx="1">
                  <c:v>6683</c:v>
                </c:pt>
              </c:numCache>
            </c:numRef>
          </c:val>
        </c:ser>
        <c:dLbls/>
        <c:firstSliceAng val="0"/>
      </c:pieChart>
      <c:spPr>
        <a:solidFill>
          <a:srgbClr val="FFFFCC"/>
        </a:solidFill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Students Receiving Any Aid 2009-2010
16,903 Students</a:t>
            </a:r>
          </a:p>
        </c:rich>
      </c:tx>
      <c:layout>
        <c:manualLayout>
          <c:xMode val="edge"/>
          <c:yMode val="edge"/>
          <c:x val="0.19358407079646026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584070796460178"/>
          <c:y val="0.15946348733233995"/>
          <c:w val="0.61283185840707999"/>
          <c:h val="0.825633383010432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382110422038061E-2"/>
                  <c:y val="-6.5243163531533269E-2"/>
                </c:manualLayout>
              </c:layout>
              <c:tx>
                <c:rich>
                  <a:bodyPr/>
                  <a:lstStyle/>
                  <a:p>
                    <a:pPr>
                      <a:defRPr sz="14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Students Receiving Need-Based Aid
11,275 (67%)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3.6682693424384058E-3"/>
                  <c:y val="5.3834172367798264E-2"/>
                </c:manualLayout>
              </c:layout>
              <c:tx>
                <c:rich>
                  <a:bodyPr/>
                  <a:lstStyle/>
                  <a:p>
                    <a:pPr>
                      <a:defRPr sz="14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Students Receiving NonNeed-Based Aid
5,628 (33%)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</c:dLbls>
          <c:val>
            <c:numRef>
              <c:f>('Profile Graphs Data'!$F$14,'Profile Graphs Data'!$F$15)</c:f>
              <c:numCache>
                <c:formatCode>#,##0</c:formatCode>
                <c:ptCount val="2"/>
                <c:pt idx="0">
                  <c:v>11275</c:v>
                </c:pt>
                <c:pt idx="1">
                  <c:v>5628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Financial Aid 
By Type
 2009-2010</a:t>
            </a:r>
          </a:p>
        </c:rich>
      </c:tx>
      <c:layout>
        <c:manualLayout>
          <c:xMode val="edge"/>
          <c:yMode val="edge"/>
          <c:x val="0.38219083622562838"/>
          <c:y val="2.73119810913447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911504424778761"/>
          <c:y val="0.20417287630402375"/>
          <c:w val="0.59070796460176955"/>
          <c:h val="0.79582712369597652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'SAO Report Graphs Data'!$J$10:$J$12</c:f>
              <c:numCache>
                <c:formatCode>0%</c:formatCode>
                <c:ptCount val="3"/>
                <c:pt idx="0">
                  <c:v>0.47627108875543273</c:v>
                </c:pt>
                <c:pt idx="1">
                  <c:v>0.51195918598091872</c:v>
                </c:pt>
                <c:pt idx="2">
                  <c:v>1.1769725263648577E-2</c:v>
                </c:pt>
              </c:numCache>
            </c:numRef>
          </c:val>
        </c:ser>
        <c:dLbls/>
        <c:firstSliceAng val="22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All Students, by Source
2009-2010, In Millions</a:t>
            </a:r>
          </a:p>
        </c:rich>
      </c:tx>
      <c:layout>
        <c:manualLayout>
          <c:xMode val="edge"/>
          <c:yMode val="edge"/>
          <c:x val="0.15044247787610632"/>
          <c:y val="0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'SAO Report Graphs Data'!$B$4:$B$6</c:f>
              <c:numCache>
                <c:formatCode>0%</c:formatCode>
                <c:ptCount val="3"/>
                <c:pt idx="0">
                  <c:v>0.53282583833263764</c:v>
                </c:pt>
                <c:pt idx="1">
                  <c:v>0.10149905186619428</c:v>
                </c:pt>
                <c:pt idx="2">
                  <c:v>0.36567510980116802</c:v>
                </c:pt>
              </c:numCache>
            </c:numRef>
          </c:val>
        </c:ser>
        <c:dLbls/>
        <c:gapDepth val="0"/>
        <c:shape val="box"/>
        <c:axId val="76618752"/>
        <c:axId val="76624640"/>
        <c:axId val="0"/>
      </c:bar3DChart>
      <c:catAx>
        <c:axId val="76618752"/>
        <c:scaling>
          <c:orientation val="minMax"/>
        </c:scaling>
        <c:delete val="1"/>
        <c:axPos val="b"/>
        <c:tickLblPos val="none"/>
        <c:crossAx val="76624640"/>
        <c:crosses val="autoZero"/>
        <c:auto val="1"/>
        <c:lblAlgn val="ctr"/>
        <c:lblOffset val="100"/>
      </c:catAx>
      <c:valAx>
        <c:axId val="76624640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Undergraduate</a:t>
            </a:r>
            <a:r>
              <a:rPr lang="en-US" baseline="0"/>
              <a:t> </a:t>
            </a:r>
            <a:r>
              <a:rPr lang="en-US"/>
              <a:t>Students, by Source
2009-2010, In Millions</a:t>
            </a:r>
          </a:p>
        </c:rich>
      </c:tx>
      <c:layout>
        <c:manualLayout>
          <c:xMode val="edge"/>
          <c:yMode val="edge"/>
          <c:x val="0.15044247787610632"/>
          <c:y val="0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4214164593668623E-3"/>
                  <c:y val="0.15280621050442306"/>
                </c:manualLayout>
              </c:layout>
              <c:showVal val="1"/>
            </c:dLbl>
            <c:dLbl>
              <c:idx val="1"/>
              <c:layout>
                <c:manualLayout>
                  <c:x val="1.4738054864556118E-3"/>
                  <c:y val="0.11708527817871374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0.1666976841866433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Val val="1"/>
          </c:dLbls>
          <c:val>
            <c:numRef>
              <c:f>'SAO Report Graphs Data'!$C$4:$C$6</c:f>
              <c:numCache>
                <c:formatCode>0%</c:formatCode>
                <c:ptCount val="3"/>
                <c:pt idx="0">
                  <c:v>0.4014137268104776</c:v>
                </c:pt>
                <c:pt idx="1">
                  <c:v>0.12512492955243742</c:v>
                </c:pt>
                <c:pt idx="2">
                  <c:v>0.47346134363708497</c:v>
                </c:pt>
              </c:numCache>
            </c:numRef>
          </c:val>
        </c:ser>
        <c:dLbls/>
        <c:gapDepth val="0"/>
        <c:shape val="box"/>
        <c:axId val="76829824"/>
        <c:axId val="76831360"/>
        <c:axId val="0"/>
      </c:bar3DChart>
      <c:catAx>
        <c:axId val="76829824"/>
        <c:scaling>
          <c:orientation val="minMax"/>
        </c:scaling>
        <c:delete val="1"/>
        <c:axPos val="b"/>
        <c:tickLblPos val="none"/>
        <c:crossAx val="76831360"/>
        <c:crosses val="autoZero"/>
        <c:auto val="1"/>
        <c:lblAlgn val="ctr"/>
        <c:lblOffset val="100"/>
      </c:catAx>
      <c:valAx>
        <c:axId val="76831360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2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Aid Distributed to Graduate/Professional</a:t>
            </a:r>
            <a:r>
              <a:rPr lang="en-US" baseline="0"/>
              <a:t> </a:t>
            </a:r>
            <a:r>
              <a:rPr lang="en-US"/>
              <a:t>Students, by Source
2009-2010, In Millions</a:t>
            </a:r>
          </a:p>
        </c:rich>
      </c:tx>
      <c:layout>
        <c:manualLayout>
          <c:xMode val="edge"/>
          <c:yMode val="edge"/>
          <c:x val="0.15044247787610632"/>
          <c:y val="0"/>
        </c:manualLayout>
      </c:layout>
      <c:spPr>
        <a:noFill/>
        <a:ln w="25400">
          <a:noFill/>
        </a:ln>
      </c:spPr>
    </c:title>
    <c:view3D>
      <c:hPercent val="68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0.20043412027203539"/>
                </c:manualLayout>
              </c:layout>
              <c:showVal val="1"/>
            </c:dLbl>
            <c:dLbl>
              <c:idx val="1"/>
              <c:layout>
                <c:manualLayout>
                  <c:x val="-2.9476109729112236E-3"/>
                  <c:y val="7.73953533723700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9476109729112236E-3"/>
                  <c:y val="0.12502326313998247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</c:dLbls>
          <c:val>
            <c:numRef>
              <c:f>'SAO Report Graphs Data'!$J$4:$J$6</c:f>
              <c:numCache>
                <c:formatCode>0%</c:formatCode>
                <c:ptCount val="3"/>
                <c:pt idx="0">
                  <c:v>0.68052641620380672</c:v>
                </c:pt>
                <c:pt idx="1">
                  <c:v>0.08</c:v>
                </c:pt>
                <c:pt idx="2">
                  <c:v>0.24452882549207475</c:v>
                </c:pt>
              </c:numCache>
            </c:numRef>
          </c:val>
        </c:ser>
        <c:dLbls/>
        <c:gapDepth val="0"/>
        <c:shape val="box"/>
        <c:axId val="76987392"/>
        <c:axId val="77001472"/>
        <c:axId val="0"/>
      </c:bar3DChart>
      <c:catAx>
        <c:axId val="76987392"/>
        <c:scaling>
          <c:orientation val="minMax"/>
        </c:scaling>
        <c:delete val="1"/>
        <c:axPos val="b"/>
        <c:tickLblPos val="none"/>
        <c:crossAx val="77001472"/>
        <c:crosses val="autoZero"/>
        <c:auto val="1"/>
        <c:lblAlgn val="ctr"/>
        <c:lblOffset val="100"/>
      </c:catAx>
      <c:valAx>
        <c:axId val="77001472"/>
        <c:scaling>
          <c:orientation val="minMax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8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Students Receiving Need-Based Aid 2009-2010
11,275 Students
</a:t>
            </a:r>
          </a:p>
        </c:rich>
      </c:tx>
      <c:layout>
        <c:manualLayout>
          <c:xMode val="edge"/>
          <c:yMode val="edge"/>
          <c:x val="0.1349557522123894"/>
          <c:y val="1.9374068554396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30973451327442"/>
          <c:y val="0.14456035767511183"/>
          <c:w val="0.63384955752212435"/>
          <c:h val="0.853949329359165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6468214350501737E-3"/>
                  <c:y val="-4.4643469333377761E-2"/>
                </c:manualLayout>
              </c:layout>
              <c:tx>
                <c:rich>
                  <a:bodyPr/>
                  <a:lstStyle/>
                  <a:p>
                    <a:pPr>
                      <a:defRPr sz="147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Undergraduate
6,629  (59%)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1.5688701509113969E-2"/>
                  <c:y val="6.4955952381852587E-3"/>
                </c:manualLayout>
              </c:layout>
              <c:tx>
                <c:rich>
                  <a:bodyPr/>
                  <a:lstStyle/>
                  <a:p>
                    <a:pPr>
                      <a:defRPr sz="15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Graduate &amp; Professional
4,646  (41%)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</c:dLbls>
          <c:val>
            <c:numRef>
              <c:f>('Profile Graphs Data'!$C$23,'Profile Graphs Data'!$C$28)</c:f>
              <c:numCache>
                <c:formatCode>#,##0</c:formatCode>
                <c:ptCount val="2"/>
                <c:pt idx="0">
                  <c:v>6629</c:v>
                </c:pt>
                <c:pt idx="1">
                  <c:v>4646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zoomScale="64" workbookViewId="0"/>
  </sheetViews>
  <pageMargins left="0.72" right="0.75" top="0.5" bottom="0.89" header="0.3" footer="0.1"/>
  <pageSetup orientation="landscape" horizontalDpi="4294967294" verticalDpi="75" r:id="rId1"/>
  <headerFooter alignWithMargins="0">
    <oddFooter>&amp;L&amp;8Chart 1
Office of Institutional Research and Assessment/Office of Scholarships and Student Aid
January 28, 2011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12
Office of Institutional Research and Assessment/Office of Scholarships and Student Aid
January 28, 2011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13
Office of Institutional Research and Assessment/Office of Scholarships and Student Aid
January 28, 2011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14
Office of Institutional Research and Assessment/Office of Scholarships and Student Aid
January 28, 2011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15
Office of Institutional Research and Assessment/Office of Scholarships and Student Aid
January 28, 2011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16
Office of Institutional Research and Assessment/Office of Scholarships and Student Aid
January 28, 2011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17
Office of Institutional Research and Assessment/Office of Scholarships and Student Aid
January 28, 2011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18
Office of Institutional Research and Assessment/Office of Scholarships and Student Aid
January 28, 2011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19
Office of Institutional Research and Assessment/Office of Scholarships and Student Aid
January 28, 2011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20
Office of Institutional Research and Assessment/Office of Scholarships January 28, 2011</oddFoot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21
Office of Institutional Research and Assessment/Office of Scholarships and Student Aid
January 28, 2011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3
Office of Institutional Research and Assessment/Office of Scholarships and Student Aid
January 28, 2011</oddFoot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22
Office of Institutional Research and Assessment/Office of Scholarships and Student Aid
January 28, 2011</oddFoot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23
Office of Institutional Research and Assessment/Office of Scholarships and Student Aid
January 28, 2011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4
Office of Institutional Research and Assessment/Office of Scholarships and Student Aid
January 28, 2011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5
Office of Institutional Research and Assessment/Office of Scholarships and Student Aid
January 28, 2011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6
Office of Institutional Research and Assessment/Office of Scholarships and Student Aid
January 28, 2011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7
Office of Institutional Research and Assessment/Office of Scholarships and Student Aid
January 28, 2011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8
Office of Institutional Research and Assessment/Office of Scholarships and Student Aid
January 28, 2011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10
Office of Institutional Research and Assessment/Office of Scholarships and Student Aid
January 28, 2011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11
Office of Institutional Research and Assessment/Office of Scholarships and Student Aid
January 28, 2011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996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0.174</cdr:x>
      <cdr:y>0.4785</cdr:y>
    </cdr:from>
    <cdr:to>
      <cdr:x>0.247</cdr:x>
      <cdr:y>0.5365</cdr:y>
    </cdr:to>
    <cdr:sp macro="" textlink="">
      <cdr:nvSpPr>
        <cdr:cNvPr id="829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8244" y="3058225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53%</a:t>
          </a:r>
        </a:p>
      </cdr:txBody>
    </cdr:sp>
  </cdr:relSizeAnchor>
  <cdr:relSizeAnchor xmlns:cdr="http://schemas.openxmlformats.org/drawingml/2006/chartDrawing">
    <cdr:from>
      <cdr:x>0.414</cdr:x>
      <cdr:y>0.8945</cdr:y>
    </cdr:from>
    <cdr:to>
      <cdr:x>0.487</cdr:x>
      <cdr:y>0.93925</cdr:y>
    </cdr:to>
    <cdr:sp macro="" textlink="">
      <cdr:nvSpPr>
        <cdr:cNvPr id="829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564788" y="5716995"/>
          <a:ext cx="628574" cy="286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10%</a:t>
          </a:r>
        </a:p>
      </cdr:txBody>
    </cdr:sp>
  </cdr:relSizeAnchor>
  <cdr:relSizeAnchor xmlns:cdr="http://schemas.openxmlformats.org/drawingml/2006/chartDrawing">
    <cdr:from>
      <cdr:x>0.65325</cdr:x>
      <cdr:y>0.6765</cdr:y>
    </cdr:from>
    <cdr:to>
      <cdr:x>0.7185</cdr:x>
      <cdr:y>0.72725</cdr:y>
    </cdr:to>
    <cdr:sp macro="" textlink="">
      <cdr:nvSpPr>
        <cdr:cNvPr id="829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874" y="4323698"/>
          <a:ext cx="561842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37%</a:t>
          </a:r>
        </a:p>
      </cdr:txBody>
    </cdr:sp>
  </cdr:relSizeAnchor>
  <cdr:relSizeAnchor xmlns:cdr="http://schemas.openxmlformats.org/drawingml/2006/chartDrawing">
    <cdr:from>
      <cdr:x>0.13975</cdr:x>
      <cdr:y>0.389</cdr:y>
    </cdr:from>
    <cdr:to>
      <cdr:x>0.2755</cdr:x>
      <cdr:y>0.42975</cdr:y>
    </cdr:to>
    <cdr:sp macro="" textlink="">
      <cdr:nvSpPr>
        <cdr:cNvPr id="829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31" y="2486206"/>
          <a:ext cx="1168889" cy="26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$137.3</a:t>
          </a:r>
        </a:p>
      </cdr:txBody>
    </cdr:sp>
  </cdr:relSizeAnchor>
  <cdr:relSizeAnchor xmlns:cdr="http://schemas.openxmlformats.org/drawingml/2006/chartDrawing">
    <cdr:from>
      <cdr:x>0.3685</cdr:x>
      <cdr:y>0.86775</cdr:y>
    </cdr:from>
    <cdr:to>
      <cdr:x>0.505</cdr:x>
      <cdr:y>0.90675</cdr:y>
    </cdr:to>
    <cdr:sp macro="" textlink="">
      <cdr:nvSpPr>
        <cdr:cNvPr id="829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3006" y="5546029"/>
          <a:ext cx="1175347" cy="249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$26.2</a:t>
          </a:r>
        </a:p>
      </cdr:txBody>
    </cdr:sp>
  </cdr:relSizeAnchor>
  <cdr:relSizeAnchor xmlns:cdr="http://schemas.openxmlformats.org/drawingml/2006/chartDrawing">
    <cdr:from>
      <cdr:x>0.61425</cdr:x>
      <cdr:y>0.601</cdr:y>
    </cdr:from>
    <cdr:to>
      <cdr:x>0.751</cdr:x>
      <cdr:y>0.641</cdr:y>
    </cdr:to>
    <cdr:sp macro="" textlink="">
      <cdr:nvSpPr>
        <cdr:cNvPr id="829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061" y="3841156"/>
          <a:ext cx="1177500" cy="255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$94.3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0.13284</cdr:x>
      <cdr:y>0.43551</cdr:y>
    </cdr:from>
    <cdr:to>
      <cdr:x>0.26859</cdr:x>
      <cdr:y>0.47626</cdr:y>
    </cdr:to>
    <cdr:sp macro="" textlink="">
      <cdr:nvSpPr>
        <cdr:cNvPr id="829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4714" y="2787104"/>
          <a:ext cx="1169778" cy="260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$54.8</a:t>
          </a:r>
        </a:p>
      </cdr:txBody>
    </cdr:sp>
  </cdr:relSizeAnchor>
  <cdr:relSizeAnchor xmlns:cdr="http://schemas.openxmlformats.org/drawingml/2006/chartDrawing">
    <cdr:from>
      <cdr:x>0.37541</cdr:x>
      <cdr:y>0.78868</cdr:y>
    </cdr:from>
    <cdr:to>
      <cdr:x>0.51191</cdr:x>
      <cdr:y>0.82768</cdr:y>
    </cdr:to>
    <cdr:sp macro="" textlink="">
      <cdr:nvSpPr>
        <cdr:cNvPr id="829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950" y="5047246"/>
          <a:ext cx="1176241" cy="249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$17.1</a:t>
          </a:r>
        </a:p>
      </cdr:txBody>
    </cdr:sp>
  </cdr:relSizeAnchor>
  <cdr:relSizeAnchor xmlns:cdr="http://schemas.openxmlformats.org/drawingml/2006/chartDrawing">
    <cdr:from>
      <cdr:x>0.61252</cdr:x>
      <cdr:y>0.35681</cdr:y>
    </cdr:from>
    <cdr:to>
      <cdr:x>0.74927</cdr:x>
      <cdr:y>0.39681</cdr:y>
    </cdr:to>
    <cdr:sp macro="" textlink="">
      <cdr:nvSpPr>
        <cdr:cNvPr id="829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200" y="2283469"/>
          <a:ext cx="1178395" cy="255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$64.6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0.13975</cdr:x>
      <cdr:y>0.389</cdr:y>
    </cdr:from>
    <cdr:to>
      <cdr:x>0.2755</cdr:x>
      <cdr:y>0.42975</cdr:y>
    </cdr:to>
    <cdr:sp macro="" textlink="">
      <cdr:nvSpPr>
        <cdr:cNvPr id="829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31" y="2486206"/>
          <a:ext cx="1168889" cy="26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$82.6</a:t>
          </a:r>
        </a:p>
      </cdr:txBody>
    </cdr:sp>
  </cdr:relSizeAnchor>
  <cdr:relSizeAnchor xmlns:cdr="http://schemas.openxmlformats.org/drawingml/2006/chartDrawing">
    <cdr:from>
      <cdr:x>0.3685</cdr:x>
      <cdr:y>0.86775</cdr:y>
    </cdr:from>
    <cdr:to>
      <cdr:x>0.505</cdr:x>
      <cdr:y>0.90675</cdr:y>
    </cdr:to>
    <cdr:sp macro="" textlink="">
      <cdr:nvSpPr>
        <cdr:cNvPr id="829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3006" y="5546029"/>
          <a:ext cx="1175347" cy="249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$9.1</a:t>
          </a:r>
        </a:p>
      </cdr:txBody>
    </cdr:sp>
  </cdr:relSizeAnchor>
  <cdr:relSizeAnchor xmlns:cdr="http://schemas.openxmlformats.org/drawingml/2006/chartDrawing">
    <cdr:from>
      <cdr:x>0.60907</cdr:x>
      <cdr:y>0.73821</cdr:y>
    </cdr:from>
    <cdr:to>
      <cdr:x>0.74582</cdr:x>
      <cdr:y>0.77821</cdr:y>
    </cdr:to>
    <cdr:sp macro="" textlink="">
      <cdr:nvSpPr>
        <cdr:cNvPr id="829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8434" y="4724251"/>
          <a:ext cx="1178395" cy="255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$29.6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142875</xdr:rowOff>
    </xdr:from>
    <xdr:to>
      <xdr:col>15</xdr:col>
      <xdr:colOff>9525</xdr:colOff>
      <xdr:row>30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0.01109</cdr:x>
      <cdr:y>0.1026</cdr:y>
    </cdr:from>
    <cdr:to>
      <cdr:x>0.3015</cdr:x>
      <cdr:y>0.29127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452"/>
          <a:ext cx="1247556" cy="848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 Scholarships  (73%)</a:t>
          </a:r>
        </a:p>
      </cdr:txBody>
    </cdr:sp>
  </cdr:relSizeAnchor>
  <cdr:relSizeAnchor xmlns:cdr="http://schemas.openxmlformats.org/drawingml/2006/chartDrawing">
    <cdr:from>
      <cdr:x>0.77208</cdr:x>
      <cdr:y>0.835</cdr:y>
    </cdr:from>
    <cdr:to>
      <cdr:x>0.96716</cdr:x>
      <cdr:y>0.95148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9859" y="3757163"/>
          <a:ext cx="838004" cy="52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(25%)</a:t>
          </a:r>
        </a:p>
      </cdr:txBody>
    </cdr:sp>
  </cdr:relSizeAnchor>
  <cdr:relSizeAnchor xmlns:cdr="http://schemas.openxmlformats.org/drawingml/2006/chartDrawing">
    <cdr:from>
      <cdr:x>0.02575</cdr:x>
      <cdr:y>0.81518</cdr:y>
    </cdr:from>
    <cdr:to>
      <cdr:x>0.25408</cdr:x>
      <cdr:y>0.98256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808" y="3668052"/>
          <a:ext cx="980822" cy="752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Work-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Study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(2%)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0.01116</cdr:x>
      <cdr:y>0.10994</cdr:y>
    </cdr:from>
    <cdr:to>
      <cdr:x>0.27904</cdr:x>
      <cdr:y>0.26876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97456"/>
          <a:ext cx="1143114" cy="71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Scholarships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(24%)</a:t>
          </a:r>
        </a:p>
      </cdr:txBody>
    </cdr:sp>
  </cdr:relSizeAnchor>
  <cdr:relSizeAnchor xmlns:cdr="http://schemas.openxmlformats.org/drawingml/2006/chartDrawing">
    <cdr:from>
      <cdr:x>0.77913</cdr:x>
      <cdr:y>0.85458</cdr:y>
    </cdr:from>
    <cdr:to>
      <cdr:x>0.9688</cdr:x>
      <cdr:y>0.95637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867" y="3845174"/>
          <a:ext cx="809358" cy="457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(76%)</a:t>
          </a:r>
        </a:p>
      </cdr:txBody>
    </cdr:sp>
  </cdr:relSizeAnchor>
  <cdr:relSizeAnchor xmlns:cdr="http://schemas.openxmlformats.org/drawingml/2006/chartDrawing">
    <cdr:from>
      <cdr:x>0.02583</cdr:x>
      <cdr:y>0.81322</cdr:y>
    </cdr:from>
    <cdr:to>
      <cdr:x>0.2045</cdr:x>
      <cdr:y>0.94658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79" y="3659251"/>
          <a:ext cx="762424" cy="59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Work-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Study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(1%)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0.7545</cdr:x>
      <cdr:y>0.768</cdr:y>
    </cdr:from>
    <cdr:to>
      <cdr:x>0.9535</cdr:x>
      <cdr:y>0.844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698" y="4908499"/>
          <a:ext cx="1713509" cy="485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Undergraduate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17,981 (62%)</a:t>
          </a:r>
        </a:p>
      </cdr:txBody>
    </cdr:sp>
  </cdr:relSizeAnchor>
  <cdr:relSizeAnchor xmlns:cdr="http://schemas.openxmlformats.org/drawingml/2006/chartDrawing">
    <cdr:from>
      <cdr:x>0.06975</cdr:x>
      <cdr:y>0.26625</cdr:y>
    </cdr:from>
    <cdr:to>
      <cdr:x>0.21675</cdr:x>
      <cdr:y>0.3735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589" y="1701677"/>
          <a:ext cx="1265759" cy="685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25" b="1" i="0" u="none" strike="noStrike" baseline="0">
              <a:solidFill>
                <a:srgbClr val="000000"/>
              </a:solidFill>
              <a:latin typeface="Arial"/>
              <a:cs typeface="Arial"/>
            </a:rPr>
            <a:t>Graduate &amp; Professional</a:t>
          </a:r>
        </a:p>
        <a:p xmlns:a="http://schemas.openxmlformats.org/drawingml/2006/main">
          <a:pPr algn="ctr" rtl="0">
            <a:defRPr sz="1000"/>
          </a:pPr>
          <a:r>
            <a:rPr lang="en-US" sz="1325" b="1" i="0" u="none" strike="noStrike" baseline="0">
              <a:solidFill>
                <a:srgbClr val="000000"/>
              </a:solidFill>
              <a:latin typeface="Arial"/>
              <a:cs typeface="Arial"/>
            </a:rPr>
            <a:t>10,935 (38%)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0.7745</cdr:x>
      <cdr:y>0.30325</cdr:y>
    </cdr:from>
    <cdr:to>
      <cdr:x>0.968</cdr:x>
      <cdr:y>0.53875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8910" y="1938154"/>
          <a:ext cx="1666151" cy="1505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Receiving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Need-Based Aid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(37%)</a:t>
          </a:r>
        </a:p>
        <a:p xmlns:a="http://schemas.openxmlformats.org/drawingml/2006/main"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(#6,629)  </a:t>
          </a:r>
        </a:p>
      </cdr:txBody>
    </cdr:sp>
  </cdr:relSizeAnchor>
  <cdr:relSizeAnchor xmlns:cdr="http://schemas.openxmlformats.org/drawingml/2006/chartDrawing">
    <cdr:from>
      <cdr:x>0.007</cdr:x>
      <cdr:y>0.6305</cdr:y>
    </cdr:from>
    <cdr:to>
      <cdr:x>0.18175</cdr:x>
      <cdr:y>0.8705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74" y="4029699"/>
          <a:ext cx="1504703" cy="1533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Undergrads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 Eligible for Need-Based Aid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(63%)</a:t>
          </a:r>
        </a:p>
        <a:p xmlns:a="http://schemas.openxmlformats.org/drawingml/2006/main"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(#11,352)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0.76375</cdr:x>
      <cdr:y>0.7715</cdr:y>
    </cdr:from>
    <cdr:to>
      <cdr:x>0.923</cdr:x>
      <cdr:y>0.89525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6346" y="4930869"/>
          <a:ext cx="1371238" cy="790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 Scholarships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(70%)</a:t>
          </a:r>
        </a:p>
      </cdr:txBody>
    </cdr:sp>
  </cdr:relSizeAnchor>
  <cdr:relSizeAnchor xmlns:cdr="http://schemas.openxmlformats.org/drawingml/2006/chartDrawing">
    <cdr:from>
      <cdr:x>0.11375</cdr:x>
      <cdr:y>0.34825</cdr:y>
    </cdr:from>
    <cdr:to>
      <cdr:x>0.23975</cdr:x>
      <cdr:y>0.42875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6" y="2225762"/>
          <a:ext cx="1084935" cy="5144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(27%)</a:t>
          </a:r>
        </a:p>
      </cdr:txBody>
    </cdr:sp>
  </cdr:relSizeAnchor>
  <cdr:relSizeAnchor xmlns:cdr="http://schemas.openxmlformats.org/drawingml/2006/chartDrawing">
    <cdr:from>
      <cdr:x>0.15175</cdr:x>
      <cdr:y>0.8965</cdr:y>
    </cdr:from>
    <cdr:to>
      <cdr:x>0.3</cdr:x>
      <cdr:y>0.9755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6659" y="5729778"/>
          <a:ext cx="1276521" cy="504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Work-Study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(3%)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0.171</cdr:x>
      <cdr:y>0.9585</cdr:y>
    </cdr:from>
    <cdr:to>
      <cdr:x>0.27175</cdr:x>
      <cdr:y>0.99425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26037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0.9585</cdr:y>
    </cdr:from>
    <cdr:to>
      <cdr:x>0.499</cdr:x>
      <cdr:y>0.99425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26037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0.9585</cdr:y>
    </cdr:from>
    <cdr:to>
      <cdr:x>0.81675</cdr:x>
      <cdr:y>0.99425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26037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0.173</cdr:x>
      <cdr:y>0.386</cdr:y>
    </cdr:from>
    <cdr:to>
      <cdr:x>0.28025</cdr:x>
      <cdr:y>0.444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9634" y="2467032"/>
          <a:ext cx="923487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$ 118.2</a:t>
          </a:r>
        </a:p>
      </cdr:txBody>
    </cdr:sp>
  </cdr:relSizeAnchor>
  <cdr:relSizeAnchor xmlns:cdr="http://schemas.openxmlformats.org/drawingml/2006/chartDrawing">
    <cdr:from>
      <cdr:x>0.426</cdr:x>
      <cdr:y>0.867</cdr:y>
    </cdr:from>
    <cdr:to>
      <cdr:x>0.499</cdr:x>
      <cdr:y>0.92075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5541235"/>
          <a:ext cx="628573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11%</a:t>
          </a:r>
        </a:p>
      </cdr:txBody>
    </cdr:sp>
  </cdr:relSizeAnchor>
  <cdr:relSizeAnchor xmlns:cdr="http://schemas.openxmlformats.org/drawingml/2006/chartDrawing">
    <cdr:from>
      <cdr:x>0.66125</cdr:x>
      <cdr:y>0.755</cdr:y>
    </cdr:from>
    <cdr:to>
      <cdr:x>0.7265</cdr:x>
      <cdr:y>0.80575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3759" y="4825413"/>
          <a:ext cx="561842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32%</a:t>
          </a:r>
        </a:p>
      </cdr:txBody>
    </cdr:sp>
  </cdr:relSizeAnchor>
  <cdr:relSizeAnchor xmlns:cdr="http://schemas.openxmlformats.org/drawingml/2006/chartDrawing">
    <cdr:from>
      <cdr:x>0.6545</cdr:x>
      <cdr:y>0.65025</cdr:y>
    </cdr:from>
    <cdr:to>
      <cdr:x>0.7275</cdr:x>
      <cdr:y>0.753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5638" y="4155927"/>
          <a:ext cx="628574" cy="656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$66.3</a:t>
          </a:r>
        </a:p>
      </cdr:txBody>
    </cdr:sp>
  </cdr:relSizeAnchor>
  <cdr:relSizeAnchor xmlns:cdr="http://schemas.openxmlformats.org/drawingml/2006/chartDrawing">
    <cdr:from>
      <cdr:x>0.426</cdr:x>
      <cdr:y>0.81164</cdr:y>
    </cdr:from>
    <cdr:to>
      <cdr:x>0.499</cdr:x>
      <cdr:y>0.87179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905" y="5182107"/>
          <a:ext cx="629052" cy="384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$23.1</a:t>
          </a:r>
        </a:p>
      </cdr:txBody>
    </cdr:sp>
  </cdr:relSizeAnchor>
  <cdr:relSizeAnchor xmlns:cdr="http://schemas.openxmlformats.org/drawingml/2006/chartDrawing">
    <cdr:from>
      <cdr:x>0.19</cdr:x>
      <cdr:y>0.489</cdr:y>
    </cdr:from>
    <cdr:to>
      <cdr:x>0.263</cdr:x>
      <cdr:y>0.547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6014" y="3125333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57%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0.171</cdr:x>
      <cdr:y>0.9605</cdr:y>
    </cdr:from>
    <cdr:to>
      <cdr:x>0.27175</cdr:x>
      <cdr:y>0.99625</cdr:y>
    </cdr:to>
    <cdr:sp macro="" textlink="">
      <cdr:nvSpPr>
        <cdr:cNvPr id="296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6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96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</cdr:x>
      <cdr:y>0.67125</cdr:y>
    </cdr:from>
    <cdr:to>
      <cdr:x>0.244</cdr:x>
      <cdr:y>0.72925</cdr:y>
    </cdr:to>
    <cdr:sp macro="" textlink="">
      <cdr:nvSpPr>
        <cdr:cNvPr id="2969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4290143"/>
          <a:ext cx="628573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41%</a:t>
          </a:r>
        </a:p>
      </cdr:txBody>
    </cdr:sp>
  </cdr:relSizeAnchor>
  <cdr:relSizeAnchor xmlns:cdr="http://schemas.openxmlformats.org/drawingml/2006/chartDrawing">
    <cdr:from>
      <cdr:x>0.4175</cdr:x>
      <cdr:y>0.89375</cdr:y>
    </cdr:from>
    <cdr:to>
      <cdr:x>0.4905</cdr:x>
      <cdr:y>0.9475</cdr:y>
    </cdr:to>
    <cdr:sp macro="" textlink="">
      <cdr:nvSpPr>
        <cdr:cNvPr id="2969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4926" y="5712202"/>
          <a:ext cx="628573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15%</a:t>
          </a:r>
        </a:p>
      </cdr:txBody>
    </cdr:sp>
  </cdr:relSizeAnchor>
  <cdr:relSizeAnchor xmlns:cdr="http://schemas.openxmlformats.org/drawingml/2006/chartDrawing">
    <cdr:from>
      <cdr:x>0.65275</cdr:x>
      <cdr:y>0.584</cdr:y>
    </cdr:from>
    <cdr:to>
      <cdr:x>0.72575</cdr:x>
      <cdr:y>0.6525</cdr:y>
    </cdr:to>
    <cdr:sp macro="" textlink="">
      <cdr:nvSpPr>
        <cdr:cNvPr id="296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69" y="3732505"/>
          <a:ext cx="628574" cy="437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$44.3</a:t>
          </a:r>
        </a:p>
      </cdr:txBody>
    </cdr:sp>
  </cdr:relSizeAnchor>
  <cdr:relSizeAnchor xmlns:cdr="http://schemas.openxmlformats.org/drawingml/2006/chartDrawing">
    <cdr:from>
      <cdr:x>0.66125</cdr:x>
      <cdr:y>0.67125</cdr:y>
    </cdr:from>
    <cdr:to>
      <cdr:x>0.7265</cdr:x>
      <cdr:y>0.722</cdr:y>
    </cdr:to>
    <cdr:sp macro="" textlink="">
      <cdr:nvSpPr>
        <cdr:cNvPr id="2969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3759" y="4290143"/>
          <a:ext cx="561842" cy="324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44%</a:t>
          </a:r>
        </a:p>
      </cdr:txBody>
    </cdr:sp>
  </cdr:relSizeAnchor>
  <cdr:relSizeAnchor xmlns:cdr="http://schemas.openxmlformats.org/drawingml/2006/chartDrawing">
    <cdr:from>
      <cdr:x>0.3995</cdr:x>
      <cdr:y>0.84075</cdr:y>
    </cdr:from>
    <cdr:to>
      <cdr:x>0.519</cdr:x>
      <cdr:y>0.8945</cdr:y>
    </cdr:to>
    <cdr:sp macro="" textlink="">
      <cdr:nvSpPr>
        <cdr:cNvPr id="296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9935" y="5373464"/>
          <a:ext cx="1028966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$14.6</a:t>
          </a:r>
        </a:p>
      </cdr:txBody>
    </cdr:sp>
  </cdr:relSizeAnchor>
  <cdr:relSizeAnchor xmlns:cdr="http://schemas.openxmlformats.org/drawingml/2006/chartDrawing">
    <cdr:from>
      <cdr:x>0.171</cdr:x>
      <cdr:y>0.584</cdr:y>
    </cdr:from>
    <cdr:to>
      <cdr:x>0.2605</cdr:x>
      <cdr:y>0.6465</cdr:y>
    </cdr:to>
    <cdr:sp macro="" textlink="">
      <cdr:nvSpPr>
        <cdr:cNvPr id="296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3732505"/>
          <a:ext cx="770648" cy="399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$40.8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0.171</cdr:x>
      <cdr:y>0.9605</cdr:y>
    </cdr:from>
    <cdr:to>
      <cdr:x>0.27175</cdr:x>
      <cdr:y>0.99625</cdr:y>
    </cdr:to>
    <cdr:sp macro="" textlink="">
      <cdr:nvSpPr>
        <cdr:cNvPr id="297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7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97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</cdr:x>
      <cdr:y>0.4035</cdr:y>
    </cdr:from>
    <cdr:to>
      <cdr:x>0.263</cdr:x>
      <cdr:y>0.4615</cdr:y>
    </cdr:to>
    <cdr:sp macro="" textlink="">
      <cdr:nvSpPr>
        <cdr:cNvPr id="2979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6014" y="2578879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$77.4</a:t>
          </a:r>
        </a:p>
      </cdr:txBody>
    </cdr:sp>
  </cdr:relSizeAnchor>
  <cdr:relSizeAnchor xmlns:cdr="http://schemas.openxmlformats.org/drawingml/2006/chartDrawing">
    <cdr:from>
      <cdr:x>0.41964</cdr:x>
      <cdr:y>0.86649</cdr:y>
    </cdr:from>
    <cdr:to>
      <cdr:x>0.49264</cdr:x>
      <cdr:y>0.91274</cdr:y>
    </cdr:to>
    <cdr:sp macro="" textlink="">
      <cdr:nvSpPr>
        <cdr:cNvPr id="2979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6062" y="5532322"/>
          <a:ext cx="629052" cy="295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$8.5</a:t>
          </a:r>
        </a:p>
      </cdr:txBody>
    </cdr:sp>
  </cdr:relSizeAnchor>
  <cdr:relSizeAnchor xmlns:cdr="http://schemas.openxmlformats.org/drawingml/2006/chartDrawing">
    <cdr:from>
      <cdr:x>0.648</cdr:x>
      <cdr:y>0.79525</cdr:y>
    </cdr:from>
    <cdr:to>
      <cdr:x>0.76625</cdr:x>
      <cdr:y>0.86375</cdr:y>
    </cdr:to>
    <cdr:sp macro="" textlink="">
      <cdr:nvSpPr>
        <cdr:cNvPr id="2979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9669" y="5082661"/>
          <a:ext cx="1018203" cy="437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$22.0</a:t>
          </a:r>
        </a:p>
      </cdr:txBody>
    </cdr:sp>
  </cdr:relSizeAnchor>
  <cdr:relSizeAnchor xmlns:cdr="http://schemas.openxmlformats.org/drawingml/2006/chartDrawing">
    <cdr:from>
      <cdr:x>0.19</cdr:x>
      <cdr:y>0.495</cdr:y>
    </cdr:from>
    <cdr:to>
      <cdr:x>0.263</cdr:x>
      <cdr:y>0.553</cdr:y>
    </cdr:to>
    <cdr:sp macro="" textlink="">
      <cdr:nvSpPr>
        <cdr:cNvPr id="29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6014" y="3163681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72%</a:t>
          </a:r>
        </a:p>
      </cdr:txBody>
    </cdr:sp>
  </cdr:relSizeAnchor>
  <cdr:relSizeAnchor xmlns:cdr="http://schemas.openxmlformats.org/drawingml/2006/chartDrawing">
    <cdr:from>
      <cdr:x>0.43302</cdr:x>
      <cdr:y>0.89899</cdr:y>
    </cdr:from>
    <cdr:to>
      <cdr:x>0.50927</cdr:x>
      <cdr:y>0.94224</cdr:y>
    </cdr:to>
    <cdr:sp macro="" textlink="">
      <cdr:nvSpPr>
        <cdr:cNvPr id="29799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1422" y="5739825"/>
          <a:ext cx="657058" cy="276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8%</a:t>
          </a:r>
        </a:p>
      </cdr:txBody>
    </cdr:sp>
  </cdr:relSizeAnchor>
  <cdr:relSizeAnchor xmlns:cdr="http://schemas.openxmlformats.org/drawingml/2006/chartDrawing">
    <cdr:from>
      <cdr:x>0.66125</cdr:x>
      <cdr:y>0.856</cdr:y>
    </cdr:from>
    <cdr:to>
      <cdr:x>0.7265</cdr:x>
      <cdr:y>0.90675</cdr:y>
    </cdr:to>
    <cdr:sp macro="" textlink="">
      <cdr:nvSpPr>
        <cdr:cNvPr id="2979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3759" y="5470931"/>
          <a:ext cx="561842" cy="324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20%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597240" cy="63829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0.16725</cdr:x>
      <cdr:y>0.963</cdr:y>
    </cdr:from>
    <cdr:to>
      <cdr:x>0.268</cdr:x>
      <cdr:y>0.99875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012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0.156</cdr:x>
      <cdr:y>0.857</cdr:y>
    </cdr:from>
    <cdr:to>
      <cdr:x>0.2925</cdr:x>
      <cdr:y>0.89975</cdr:y>
    </cdr:to>
    <cdr:sp macro="" textlink="">
      <cdr:nvSpPr>
        <cdr:cNvPr id="270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3254" y="5477323"/>
          <a:ext cx="1175347" cy="273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$17.1</a:t>
          </a:r>
        </a:p>
      </cdr:txBody>
    </cdr:sp>
  </cdr:relSizeAnchor>
  <cdr:relSizeAnchor xmlns:cdr="http://schemas.openxmlformats.org/drawingml/2006/chartDrawing">
    <cdr:from>
      <cdr:x>0.62525</cdr:x>
      <cdr:y>0.389</cdr:y>
    </cdr:from>
    <cdr:to>
      <cdr:x>0.76175</cdr:x>
      <cdr:y>0.43075</cdr:y>
    </cdr:to>
    <cdr:sp macro="" textlink="">
      <cdr:nvSpPr>
        <cdr:cNvPr id="270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3778" y="2486206"/>
          <a:ext cx="1175347" cy="266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$84.9</a:t>
          </a:r>
        </a:p>
      </cdr:txBody>
    </cdr:sp>
  </cdr:relSizeAnchor>
  <cdr:relSizeAnchor xmlns:cdr="http://schemas.openxmlformats.org/drawingml/2006/chartDrawing">
    <cdr:from>
      <cdr:x>0.39819</cdr:x>
      <cdr:y>0.82775</cdr:y>
    </cdr:from>
    <cdr:to>
      <cdr:x>0.52144</cdr:x>
      <cdr:y>0.8705</cdr:y>
    </cdr:to>
    <cdr:sp macro="" textlink="">
      <cdr:nvSpPr>
        <cdr:cNvPr id="270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3326" y="5283493"/>
          <a:ext cx="1059610" cy="27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$20.8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0.171</cdr:x>
      <cdr:y>0.963</cdr:y>
    </cdr:from>
    <cdr:to>
      <cdr:x>0.27175</cdr:x>
      <cdr:y>0.99875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0.154</cdr:x>
      <cdr:y>0.82775</cdr:y>
    </cdr:from>
    <cdr:to>
      <cdr:x>0.2905</cdr:x>
      <cdr:y>0.86975</cdr:y>
    </cdr:to>
    <cdr:sp macro="" textlink="">
      <cdr:nvSpPr>
        <cdr:cNvPr id="2191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6032" y="5290378"/>
          <a:ext cx="1175347" cy="268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$16.8</a:t>
          </a:r>
        </a:p>
      </cdr:txBody>
    </cdr:sp>
  </cdr:relSizeAnchor>
  <cdr:relSizeAnchor xmlns:cdr="http://schemas.openxmlformats.org/drawingml/2006/chartDrawing">
    <cdr:from>
      <cdr:x>0.63175</cdr:x>
      <cdr:y>0.348</cdr:y>
    </cdr:from>
    <cdr:to>
      <cdr:x>0.76825</cdr:x>
      <cdr:y>0.39075</cdr:y>
    </cdr:to>
    <cdr:sp macro="" textlink="">
      <cdr:nvSpPr>
        <cdr:cNvPr id="2191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9747" y="2224164"/>
          <a:ext cx="1175346" cy="273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$60.7</a:t>
          </a:r>
        </a:p>
      </cdr:txBody>
    </cdr:sp>
  </cdr:relSizeAnchor>
  <cdr:relSizeAnchor xmlns:cdr="http://schemas.openxmlformats.org/drawingml/2006/chartDrawing">
    <cdr:from>
      <cdr:x>0.39675</cdr:x>
      <cdr:y>0.78425</cdr:y>
    </cdr:from>
    <cdr:to>
      <cdr:x>0.52</cdr:x>
      <cdr:y>0.82875</cdr:y>
    </cdr:to>
    <cdr:sp macro="" textlink="">
      <cdr:nvSpPr>
        <cdr:cNvPr id="2191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6256" y="5012357"/>
          <a:ext cx="1061256" cy="284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$15.4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0.16725</cdr:x>
      <cdr:y>0.9605</cdr:y>
    </cdr:from>
    <cdr:to>
      <cdr:x>0.268</cdr:x>
      <cdr:y>0.99625</cdr:y>
    </cdr:to>
    <cdr:sp macro="" textlink="">
      <cdr:nvSpPr>
        <cdr:cNvPr id="269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012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69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69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0.22325</cdr:x>
      <cdr:y>0.839</cdr:y>
    </cdr:from>
    <cdr:to>
      <cdr:x>0.35975</cdr:x>
      <cdr:y>0.88075</cdr:y>
    </cdr:to>
    <cdr:sp macro="" textlink="">
      <cdr:nvSpPr>
        <cdr:cNvPr id="269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2316" y="5362280"/>
          <a:ext cx="1175347" cy="266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$0.3</a:t>
          </a:r>
        </a:p>
      </cdr:txBody>
    </cdr:sp>
  </cdr:relSizeAnchor>
  <cdr:relSizeAnchor xmlns:cdr="http://schemas.openxmlformats.org/drawingml/2006/chartDrawing">
    <cdr:from>
      <cdr:x>0.62325</cdr:x>
      <cdr:y>0.382</cdr:y>
    </cdr:from>
    <cdr:to>
      <cdr:x>0.75975</cdr:x>
      <cdr:y>0.42475</cdr:y>
    </cdr:to>
    <cdr:sp macro="" textlink="">
      <cdr:nvSpPr>
        <cdr:cNvPr id="269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556" y="2441467"/>
          <a:ext cx="1175347" cy="273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$24.2</a:t>
          </a:r>
        </a:p>
      </cdr:txBody>
    </cdr:sp>
  </cdr:relSizeAnchor>
  <cdr:relSizeAnchor xmlns:cdr="http://schemas.openxmlformats.org/drawingml/2006/chartDrawing">
    <cdr:from>
      <cdr:x>0.39675</cdr:x>
      <cdr:y>0.81325</cdr:y>
    </cdr:from>
    <cdr:to>
      <cdr:x>0.52</cdr:x>
      <cdr:y>0.85775</cdr:y>
    </cdr:to>
    <cdr:sp macro="" textlink="">
      <cdr:nvSpPr>
        <cdr:cNvPr id="269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6256" y="5197704"/>
          <a:ext cx="1061256" cy="284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$5.4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7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7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0.15875</cdr:x>
      <cdr:y>0.51925</cdr:y>
    </cdr:from>
    <cdr:to>
      <cdr:x>0.275</cdr:x>
      <cdr:y>0.57725</cdr:y>
    </cdr:to>
    <cdr:sp macro="" textlink="">
      <cdr:nvSpPr>
        <cdr:cNvPr id="287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3318670"/>
          <a:ext cx="1000982" cy="37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$122.8</a:t>
          </a:r>
        </a:p>
      </cdr:txBody>
    </cdr:sp>
  </cdr:relSizeAnchor>
  <cdr:relSizeAnchor xmlns:cdr="http://schemas.openxmlformats.org/drawingml/2006/chartDrawing">
    <cdr:from>
      <cdr:x>0.396</cdr:x>
      <cdr:y>0.402</cdr:y>
    </cdr:from>
    <cdr:to>
      <cdr:x>0.4855</cdr:x>
      <cdr:y>0.469</cdr:y>
    </cdr:to>
    <cdr:sp macro="" textlink="">
      <cdr:nvSpPr>
        <cdr:cNvPr id="287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798" y="2569293"/>
          <a:ext cx="770648" cy="428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$132.0</a:t>
          </a:r>
        </a:p>
      </cdr:txBody>
    </cdr:sp>
  </cdr:relSizeAnchor>
  <cdr:relSizeAnchor xmlns:cdr="http://schemas.openxmlformats.org/drawingml/2006/chartDrawing">
    <cdr:from>
      <cdr:x>0.6825</cdr:x>
      <cdr:y>0.89275</cdr:y>
    </cdr:from>
    <cdr:to>
      <cdr:x>0.74775</cdr:x>
      <cdr:y>0.9435</cdr:y>
    </cdr:to>
    <cdr:sp macro="" textlink="">
      <cdr:nvSpPr>
        <cdr:cNvPr id="287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6735" y="5705811"/>
          <a:ext cx="561841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0.174</cdr:x>
      <cdr:y>0.6035</cdr:y>
    </cdr:from>
    <cdr:to>
      <cdr:x>0.247</cdr:x>
      <cdr:y>0.6615</cdr:y>
    </cdr:to>
    <cdr:sp macro="" textlink="">
      <cdr:nvSpPr>
        <cdr:cNvPr id="287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8244" y="3857134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48%</a:t>
          </a:r>
        </a:p>
      </cdr:txBody>
    </cdr:sp>
  </cdr:relSizeAnchor>
  <cdr:relSizeAnchor xmlns:cdr="http://schemas.openxmlformats.org/drawingml/2006/chartDrawing">
    <cdr:from>
      <cdr:x>0.4225</cdr:x>
      <cdr:y>0.50625</cdr:y>
    </cdr:from>
    <cdr:to>
      <cdr:x>0.4955</cdr:x>
      <cdr:y>0.56</cdr:y>
    </cdr:to>
    <cdr:sp macro="" textlink="">
      <cdr:nvSpPr>
        <cdr:cNvPr id="287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7979" y="3235583"/>
          <a:ext cx="628573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51%</a:t>
          </a:r>
        </a:p>
      </cdr:txBody>
    </cdr:sp>
  </cdr:relSizeAnchor>
  <cdr:relSizeAnchor xmlns:cdr="http://schemas.openxmlformats.org/drawingml/2006/chartDrawing">
    <cdr:from>
      <cdr:x>0.7015</cdr:x>
      <cdr:y>0.8425</cdr:y>
    </cdr:from>
    <cdr:to>
      <cdr:x>0.77675</cdr:x>
      <cdr:y>0.89277</cdr:y>
    </cdr:to>
    <cdr:sp macro="" textlink="">
      <cdr:nvSpPr>
        <cdr:cNvPr id="287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4929" y="5379131"/>
          <a:ext cx="648441" cy="3209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$3.0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0.174</cdr:x>
      <cdr:y>0.384</cdr:y>
    </cdr:from>
    <cdr:to>
      <cdr:x>0.247</cdr:x>
      <cdr:y>0.442</cdr:y>
    </cdr:to>
    <cdr:sp macro="" textlink="">
      <cdr:nvSpPr>
        <cdr:cNvPr id="2887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8244" y="2454250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$92.9</a:t>
          </a:r>
        </a:p>
      </cdr:txBody>
    </cdr:sp>
  </cdr:relSizeAnchor>
  <cdr:relSizeAnchor xmlns:cdr="http://schemas.openxmlformats.org/drawingml/2006/chartDrawing">
    <cdr:from>
      <cdr:x>0.413</cdr:x>
      <cdr:y>0.66675</cdr:y>
    </cdr:from>
    <cdr:to>
      <cdr:x>0.486</cdr:x>
      <cdr:y>0.7205</cdr:y>
    </cdr:to>
    <cdr:sp macro="" textlink="">
      <cdr:nvSpPr>
        <cdr:cNvPr id="288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4261383"/>
          <a:ext cx="628574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$41.1</a:t>
          </a:r>
        </a:p>
      </cdr:txBody>
    </cdr:sp>
  </cdr:relSizeAnchor>
  <cdr:relSizeAnchor xmlns:cdr="http://schemas.openxmlformats.org/drawingml/2006/chartDrawing">
    <cdr:from>
      <cdr:x>0.68723</cdr:x>
      <cdr:y>0.88017</cdr:y>
    </cdr:from>
    <cdr:to>
      <cdr:x>0.75248</cdr:x>
      <cdr:y>0.93092</cdr:y>
    </cdr:to>
    <cdr:sp macro="" textlink="">
      <cdr:nvSpPr>
        <cdr:cNvPr id="288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1953" y="5632772"/>
          <a:ext cx="562269" cy="324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0.174</cdr:x>
      <cdr:y>0.4655</cdr:y>
    </cdr:from>
    <cdr:to>
      <cdr:x>0.247</cdr:x>
      <cdr:y>0.5235</cdr:y>
    </cdr:to>
    <cdr:sp macro="" textlink="">
      <cdr:nvSpPr>
        <cdr:cNvPr id="2887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8244" y="2975139"/>
          <a:ext cx="628574" cy="37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68%</a:t>
          </a:r>
        </a:p>
      </cdr:txBody>
    </cdr:sp>
  </cdr:relSizeAnchor>
  <cdr:relSizeAnchor xmlns:cdr="http://schemas.openxmlformats.org/drawingml/2006/chartDrawing">
    <cdr:from>
      <cdr:x>0.4225</cdr:x>
      <cdr:y>0.7325</cdr:y>
    </cdr:from>
    <cdr:to>
      <cdr:x>0.4955</cdr:x>
      <cdr:y>0.78625</cdr:y>
    </cdr:to>
    <cdr:sp macro="" textlink="">
      <cdr:nvSpPr>
        <cdr:cNvPr id="28877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7979" y="4681609"/>
          <a:ext cx="628573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0.714</cdr:x>
      <cdr:y>0.8315</cdr:y>
    </cdr:from>
    <cdr:to>
      <cdr:x>0.77925</cdr:x>
      <cdr:y>0.88225</cdr:y>
    </cdr:to>
    <cdr:sp macro="" textlink="">
      <cdr:nvSpPr>
        <cdr:cNvPr id="2887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7968" y="5314345"/>
          <a:ext cx="561842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$2.5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0.03018</cdr:x>
      <cdr:y>0.84136</cdr:y>
    </cdr:from>
    <cdr:to>
      <cdr:x>0.2938</cdr:x>
      <cdr:y>0.98549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43" y="3785767"/>
          <a:ext cx="1104829" cy="6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</a:p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5,330 (49%)</a:t>
          </a: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0.69399</cdr:x>
      <cdr:y>0.1951</cdr:y>
    </cdr:from>
    <cdr:to>
      <cdr:x>0.98497</cdr:x>
      <cdr:y>0.28613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1681" y="880304"/>
          <a:ext cx="1219510" cy="409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5,605 (51%)</a:t>
          </a: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0.01136</cdr:x>
      <cdr:y>0.01059</cdr:y>
    </cdr:from>
    <cdr:to>
      <cdr:x>0.98399</cdr:x>
      <cdr:y>0.14616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76295" cy="609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Graduate &amp; Professional Students</a:t>
          </a:r>
        </a:p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1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Population of Graduate &amp; Professional Students = 10,935</a:t>
          </a:r>
        </a:p>
      </cdr:txBody>
    </cdr:sp>
  </cdr:relSizeAnchor>
  <cdr:relSizeAnchor xmlns:cdr="http://schemas.openxmlformats.org/drawingml/2006/chartDrawing">
    <cdr:from>
      <cdr:x>0.25128</cdr:x>
      <cdr:y>0.72244</cdr:y>
    </cdr:from>
    <cdr:to>
      <cdr:x>0.63535</cdr:x>
      <cdr:y>0.86657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6307" y="3251100"/>
          <a:ext cx="1609629" cy="6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1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9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9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9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</cdr:x>
      <cdr:y>0.79075</cdr:y>
    </cdr:from>
    <cdr:to>
      <cdr:x>0.243</cdr:x>
      <cdr:y>0.84875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802" y="5053901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$29.9</a:t>
          </a:r>
        </a:p>
      </cdr:txBody>
    </cdr:sp>
  </cdr:relSizeAnchor>
  <cdr:relSizeAnchor xmlns:cdr="http://schemas.openxmlformats.org/drawingml/2006/chartDrawing">
    <cdr:from>
      <cdr:x>0.414</cdr:x>
      <cdr:y>0.409</cdr:y>
    </cdr:from>
    <cdr:to>
      <cdr:x>0.487</cdr:x>
      <cdr:y>0.476</cdr:y>
    </cdr:to>
    <cdr:sp macro="" textlink="">
      <cdr:nvSpPr>
        <cdr:cNvPr id="289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4788" y="2614031"/>
          <a:ext cx="628574" cy="42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$90.9</a:t>
          </a:r>
        </a:p>
      </cdr:txBody>
    </cdr:sp>
  </cdr:relSizeAnchor>
  <cdr:relSizeAnchor xmlns:cdr="http://schemas.openxmlformats.org/drawingml/2006/chartDrawing">
    <cdr:from>
      <cdr:x>0.68175</cdr:x>
      <cdr:y>0.9</cdr:y>
    </cdr:from>
    <cdr:to>
      <cdr:x>0.747</cdr:x>
      <cdr:y>0.95075</cdr:y>
    </cdr:to>
    <cdr:sp macro="" textlink="">
      <cdr:nvSpPr>
        <cdr:cNvPr id="289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277" y="5752148"/>
          <a:ext cx="561841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0%</a:t>
          </a:r>
        </a:p>
      </cdr:txBody>
    </cdr:sp>
  </cdr:relSizeAnchor>
  <cdr:relSizeAnchor xmlns:cdr="http://schemas.openxmlformats.org/drawingml/2006/chartDrawing">
    <cdr:from>
      <cdr:x>0.17</cdr:x>
      <cdr:y>0.84975</cdr:y>
    </cdr:from>
    <cdr:to>
      <cdr:x>0.244</cdr:x>
      <cdr:y>0.90775</cdr:y>
    </cdr:to>
    <cdr:sp macro="" textlink="">
      <cdr:nvSpPr>
        <cdr:cNvPr id="289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802" y="5430986"/>
          <a:ext cx="63718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0.413</cdr:x>
      <cdr:y>0.49575</cdr:y>
    </cdr:from>
    <cdr:to>
      <cdr:x>0.486</cdr:x>
      <cdr:y>0.5495</cdr:y>
    </cdr:to>
    <cdr:sp macro="" textlink="">
      <cdr:nvSpPr>
        <cdr:cNvPr id="289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3168475"/>
          <a:ext cx="628574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75%</a:t>
          </a:r>
        </a:p>
      </cdr:txBody>
    </cdr:sp>
  </cdr:relSizeAnchor>
  <cdr:relSizeAnchor xmlns:cdr="http://schemas.openxmlformats.org/drawingml/2006/chartDrawing">
    <cdr:from>
      <cdr:x>0.70625</cdr:x>
      <cdr:y>0.84975</cdr:y>
    </cdr:from>
    <cdr:to>
      <cdr:x>0.7715</cdr:x>
      <cdr:y>0.9005</cdr:y>
    </cdr:to>
    <cdr:sp macro="" textlink="">
      <cdr:nvSpPr>
        <cdr:cNvPr id="289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36" y="5430986"/>
          <a:ext cx="561842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$0.5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0.171</cdr:x>
      <cdr:y>0.963</cdr:y>
    </cdr:from>
    <cdr:to>
      <cdr:x>0.27175</cdr:x>
      <cdr:y>0.99875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0.17975</cdr:x>
      <cdr:y>0.48125</cdr:y>
    </cdr:from>
    <cdr:to>
      <cdr:x>0.25275</cdr:x>
      <cdr:y>0.599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7755" y="3075801"/>
          <a:ext cx="628574" cy="752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$98.5</a:t>
          </a:r>
        </a:p>
      </cdr:txBody>
    </cdr:sp>
  </cdr:relSizeAnchor>
  <cdr:relSizeAnchor xmlns:cdr="http://schemas.openxmlformats.org/drawingml/2006/chartDrawing">
    <cdr:from>
      <cdr:x>0.39775</cdr:x>
      <cdr:y>0.4095</cdr:y>
    </cdr:from>
    <cdr:to>
      <cdr:x>0.4985</cdr:x>
      <cdr:y>0.481</cdr:y>
    </cdr:to>
    <cdr:sp macro="" textlink="">
      <cdr:nvSpPr>
        <cdr:cNvPr id="2908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4866" y="2617227"/>
          <a:ext cx="867518" cy="456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$106.1</a:t>
          </a:r>
        </a:p>
      </cdr:txBody>
    </cdr:sp>
  </cdr:relSizeAnchor>
  <cdr:relSizeAnchor xmlns:cdr="http://schemas.openxmlformats.org/drawingml/2006/chartDrawing">
    <cdr:from>
      <cdr:x>0.6745</cdr:x>
      <cdr:y>0.88525</cdr:y>
    </cdr:from>
    <cdr:to>
      <cdr:x>0.73975</cdr:x>
      <cdr:y>0.936</cdr:y>
    </cdr:to>
    <cdr:sp macro="" textlink="">
      <cdr:nvSpPr>
        <cdr:cNvPr id="2908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7850" y="5657876"/>
          <a:ext cx="561841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0.171</cdr:x>
      <cdr:y>0.5865</cdr:y>
    </cdr:from>
    <cdr:to>
      <cdr:x>0.244</cdr:x>
      <cdr:y>0.6445</cdr:y>
    </cdr:to>
    <cdr:sp macro="" textlink="">
      <cdr:nvSpPr>
        <cdr:cNvPr id="2908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3748483"/>
          <a:ext cx="628573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47%</a:t>
          </a:r>
        </a:p>
      </cdr:txBody>
    </cdr:sp>
  </cdr:relSizeAnchor>
  <cdr:relSizeAnchor xmlns:cdr="http://schemas.openxmlformats.org/drawingml/2006/chartDrawing">
    <cdr:from>
      <cdr:x>0.41375</cdr:x>
      <cdr:y>0.48125</cdr:y>
    </cdr:from>
    <cdr:to>
      <cdr:x>0.48675</cdr:x>
      <cdr:y>0.535</cdr:y>
    </cdr:to>
    <cdr:sp macro="" textlink="">
      <cdr:nvSpPr>
        <cdr:cNvPr id="2908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2636" y="3075801"/>
          <a:ext cx="628574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51%</a:t>
          </a:r>
        </a:p>
      </cdr:txBody>
    </cdr:sp>
  </cdr:relSizeAnchor>
  <cdr:relSizeAnchor xmlns:cdr="http://schemas.openxmlformats.org/drawingml/2006/chartDrawing">
    <cdr:from>
      <cdr:x>0.718</cdr:x>
      <cdr:y>0.83375</cdr:y>
    </cdr:from>
    <cdr:to>
      <cdr:x>0.78325</cdr:x>
      <cdr:y>0.8845</cdr:y>
    </cdr:to>
    <cdr:sp macro="" textlink="">
      <cdr:nvSpPr>
        <cdr:cNvPr id="290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2411" y="5328726"/>
          <a:ext cx="561841" cy="32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$3.0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0.1715</cdr:x>
      <cdr:y>0.9605</cdr:y>
    </cdr:from>
    <cdr:to>
      <cdr:x>0.27225</cdr:x>
      <cdr:y>0.99625</cdr:y>
    </cdr:to>
    <cdr:sp macro="" textlink="">
      <cdr:nvSpPr>
        <cdr:cNvPr id="291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718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1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</cdr:x>
      <cdr:y>0.9605</cdr:y>
    </cdr:from>
    <cdr:to>
      <cdr:x>0.817</cdr:x>
      <cdr:y>0.99625</cdr:y>
    </cdr:to>
    <cdr:sp macro="" textlink="">
      <cdr:nvSpPr>
        <cdr:cNvPr id="291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9139" y="6138820"/>
          <a:ext cx="1885721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0.18475</cdr:x>
      <cdr:y>0.41125</cdr:y>
    </cdr:from>
    <cdr:to>
      <cdr:x>0.25775</cdr:x>
      <cdr:y>0.46925</cdr:y>
    </cdr:to>
    <cdr:sp macro="" textlink="">
      <cdr:nvSpPr>
        <cdr:cNvPr id="2918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0808" y="2628412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$72.7</a:t>
          </a:r>
        </a:p>
      </cdr:txBody>
    </cdr:sp>
  </cdr:relSizeAnchor>
  <cdr:relSizeAnchor xmlns:cdr="http://schemas.openxmlformats.org/drawingml/2006/chartDrawing">
    <cdr:from>
      <cdr:x>0.41232</cdr:x>
      <cdr:y>0.74997</cdr:y>
    </cdr:from>
    <cdr:to>
      <cdr:x>0.48532</cdr:x>
      <cdr:y>0.82051</cdr:y>
    </cdr:to>
    <cdr:sp macro="" textlink="">
      <cdr:nvSpPr>
        <cdr:cNvPr id="2918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3010" y="4788323"/>
          <a:ext cx="629052" cy="450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$24.6</a:t>
          </a:r>
        </a:p>
      </cdr:txBody>
    </cdr:sp>
  </cdr:relSizeAnchor>
  <cdr:relSizeAnchor xmlns:cdr="http://schemas.openxmlformats.org/drawingml/2006/chartDrawing">
    <cdr:from>
      <cdr:x>0.67902</cdr:x>
      <cdr:y>0.87942</cdr:y>
    </cdr:from>
    <cdr:to>
      <cdr:x>0.74427</cdr:x>
      <cdr:y>0.94192</cdr:y>
    </cdr:to>
    <cdr:sp macro="" textlink="">
      <cdr:nvSpPr>
        <cdr:cNvPr id="2918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255" y="5614851"/>
          <a:ext cx="562269" cy="399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0.18475</cdr:x>
      <cdr:y>0.49</cdr:y>
    </cdr:from>
    <cdr:to>
      <cdr:x>0.25775</cdr:x>
      <cdr:y>0.548</cdr:y>
    </cdr:to>
    <cdr:sp macro="" textlink="">
      <cdr:nvSpPr>
        <cdr:cNvPr id="2918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0808" y="3131725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73%</a:t>
          </a:r>
        </a:p>
      </cdr:txBody>
    </cdr:sp>
  </cdr:relSizeAnchor>
  <cdr:relSizeAnchor xmlns:cdr="http://schemas.openxmlformats.org/drawingml/2006/chartDrawing">
    <cdr:from>
      <cdr:x>0.4175</cdr:x>
      <cdr:y>0.8055</cdr:y>
    </cdr:from>
    <cdr:to>
      <cdr:x>0.4905</cdr:x>
      <cdr:y>0.85925</cdr:y>
    </cdr:to>
    <cdr:sp macro="" textlink="">
      <cdr:nvSpPr>
        <cdr:cNvPr id="2918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4926" y="5148172"/>
          <a:ext cx="628573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25%</a:t>
          </a:r>
        </a:p>
      </cdr:txBody>
    </cdr:sp>
  </cdr:relSizeAnchor>
  <cdr:relSizeAnchor xmlns:cdr="http://schemas.openxmlformats.org/drawingml/2006/chartDrawing">
    <cdr:from>
      <cdr:x>0.70825</cdr:x>
      <cdr:y>0.833</cdr:y>
    </cdr:from>
    <cdr:to>
      <cdr:x>0.79125</cdr:x>
      <cdr:y>0.88225</cdr:y>
    </cdr:to>
    <cdr:sp macro="" textlink="">
      <cdr:nvSpPr>
        <cdr:cNvPr id="291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457" y="5323932"/>
          <a:ext cx="714680" cy="314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$2.5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0.171</cdr:x>
      <cdr:y>0.96475</cdr:y>
    </cdr:from>
    <cdr:to>
      <cdr:x>0.27175</cdr:x>
      <cdr:y>0.9975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65983"/>
          <a:ext cx="867518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0.96475</cdr:y>
    </cdr:from>
    <cdr:to>
      <cdr:x>0.499</cdr:x>
      <cdr:y>0.9975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65983"/>
          <a:ext cx="628573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0.59575</cdr:x>
      <cdr:y>0.963</cdr:y>
    </cdr:from>
    <cdr:to>
      <cdr:x>0.81475</cdr:x>
      <cdr:y>0.99875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9765" y="6154798"/>
          <a:ext cx="1885721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</cdr:x>
      <cdr:y>0.77575</cdr:y>
    </cdr:from>
    <cdr:to>
      <cdr:x>0.244</cdr:x>
      <cdr:y>0.83375</cdr:y>
    </cdr:to>
    <cdr:sp macro="" textlink="">
      <cdr:nvSpPr>
        <cdr:cNvPr id="2928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4958032"/>
          <a:ext cx="628573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$25.8</a:t>
          </a:r>
        </a:p>
      </cdr:txBody>
    </cdr:sp>
  </cdr:relSizeAnchor>
  <cdr:relSizeAnchor xmlns:cdr="http://schemas.openxmlformats.org/drawingml/2006/chartDrawing">
    <cdr:from>
      <cdr:x>0.412</cdr:x>
      <cdr:y>0.3445</cdr:y>
    </cdr:from>
    <cdr:to>
      <cdr:x>0.485</cdr:x>
      <cdr:y>0.44425</cdr:y>
    </cdr:to>
    <cdr:sp macro="" textlink="">
      <cdr:nvSpPr>
        <cdr:cNvPr id="2928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7567" y="2201794"/>
          <a:ext cx="628574" cy="637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$81.5</a:t>
          </a:r>
        </a:p>
      </cdr:txBody>
    </cdr:sp>
  </cdr:relSizeAnchor>
  <cdr:relSizeAnchor xmlns:cdr="http://schemas.openxmlformats.org/drawingml/2006/chartDrawing">
    <cdr:from>
      <cdr:x>0.1805</cdr:x>
      <cdr:y>0.82525</cdr:y>
    </cdr:from>
    <cdr:to>
      <cdr:x>0.2535</cdr:x>
      <cdr:y>0.88325</cdr:y>
    </cdr:to>
    <cdr:sp macro="" textlink="">
      <cdr:nvSpPr>
        <cdr:cNvPr id="29287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4213" y="5274400"/>
          <a:ext cx="628574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24%</a:t>
          </a:r>
        </a:p>
      </cdr:txBody>
    </cdr:sp>
  </cdr:relSizeAnchor>
  <cdr:relSizeAnchor xmlns:cdr="http://schemas.openxmlformats.org/drawingml/2006/chartDrawing">
    <cdr:from>
      <cdr:x>0.412</cdr:x>
      <cdr:y>0.46325</cdr:y>
    </cdr:from>
    <cdr:to>
      <cdr:x>0.485</cdr:x>
      <cdr:y>0.517</cdr:y>
    </cdr:to>
    <cdr:sp macro="" textlink="">
      <cdr:nvSpPr>
        <cdr:cNvPr id="292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7567" y="2960758"/>
          <a:ext cx="628574" cy="343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76%</a:t>
          </a:r>
        </a:p>
      </cdr:txBody>
    </cdr:sp>
  </cdr:relSizeAnchor>
  <cdr:relSizeAnchor xmlns:cdr="http://schemas.openxmlformats.org/drawingml/2006/chartDrawing">
    <cdr:from>
      <cdr:x>0.739</cdr:x>
      <cdr:y>0.82525</cdr:y>
    </cdr:from>
    <cdr:to>
      <cdr:x>0.80425</cdr:x>
      <cdr:y>0.88325</cdr:y>
    </cdr:to>
    <cdr:sp macro="" textlink="">
      <cdr:nvSpPr>
        <cdr:cNvPr id="292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233" y="5274400"/>
          <a:ext cx="561842" cy="37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$0.5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0.71673</cdr:x>
      <cdr:y>0.17748</cdr:y>
    </cdr:from>
    <cdr:to>
      <cdr:x>0.97308</cdr:x>
      <cdr:y>0.27708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0819" y="801094"/>
          <a:ext cx="1132979" cy="4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11,298 (63%)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0.01078</cdr:x>
      <cdr:y>0.01059</cdr:y>
    </cdr:from>
    <cdr:to>
      <cdr:x>0.95914</cdr:x>
      <cdr:y>0.15668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191376" cy="656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Undergraduate Students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Population of Undergraduate Students = 17,981</a:t>
          </a:r>
        </a:p>
      </cdr:txBody>
    </cdr:sp>
  </cdr:relSizeAnchor>
  <cdr:relSizeAnchor xmlns:cdr="http://schemas.openxmlformats.org/drawingml/2006/chartDrawing">
    <cdr:from>
      <cdr:x>0.01078</cdr:x>
      <cdr:y>0.835</cdr:y>
    </cdr:from>
    <cdr:to>
      <cdr:x>0.27153</cdr:x>
      <cdr:y>0.98109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57163"/>
          <a:ext cx="1152439" cy="656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</a:p>
        <a:p xmlns:a="http://schemas.openxmlformats.org/drawingml/2006/main">
          <a:pPr algn="ctr" rtl="0">
            <a:defRPr sz="1000"/>
          </a:pPr>
          <a:r>
            <a:rPr lang="en-U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6,683 (37%)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996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</cdr:x>
      <cdr:y>0.27383</cdr:y>
    </cdr:from>
    <cdr:to>
      <cdr:x>0.22525</cdr:x>
      <cdr:y>0.39758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90" y="1752376"/>
          <a:ext cx="1372281" cy="791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&amp; Scholarships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(47%)</a:t>
          </a:r>
        </a:p>
      </cdr:txBody>
    </cdr:sp>
  </cdr:relSizeAnchor>
  <cdr:relSizeAnchor xmlns:cdr="http://schemas.openxmlformats.org/drawingml/2006/chartDrawing">
    <cdr:from>
      <cdr:x>0.76865</cdr:x>
      <cdr:y>0.84127</cdr:y>
    </cdr:from>
    <cdr:to>
      <cdr:x>0.89465</cdr:x>
      <cdr:y>0.92177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3537" y="5383821"/>
          <a:ext cx="1085760" cy="515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Loans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(52%)</a:t>
          </a:r>
        </a:p>
      </cdr:txBody>
    </cdr:sp>
  </cdr:relSizeAnchor>
  <cdr:relSizeAnchor xmlns:cdr="http://schemas.openxmlformats.org/drawingml/2006/chartDrawing">
    <cdr:from>
      <cdr:x>0.15175</cdr:x>
      <cdr:y>0.8965</cdr:y>
    </cdr:from>
    <cdr:to>
      <cdr:x>0.3</cdr:x>
      <cdr:y>0.9755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6659" y="5729778"/>
          <a:ext cx="1276521" cy="504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Work-Study</a:t>
          </a:r>
        </a:p>
        <a:p xmlns:a="http://schemas.openxmlformats.org/drawingml/2006/main">
          <a:pPr algn="ctr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(1%)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17148" cy="6384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workbookViewId="0">
      <selection activeCell="S30" sqref="S30"/>
    </sheetView>
  </sheetViews>
  <sheetFormatPr defaultRowHeight="12.75"/>
  <cols>
    <col min="7" max="7" width="9" customWidth="1"/>
    <col min="8" max="8" width="2.28515625" customWidth="1"/>
  </cols>
  <sheetData>
    <row r="1" spans="1:15" ht="23.25">
      <c r="A1" s="163" t="s">
        <v>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.75">
      <c r="B2" s="28"/>
      <c r="C2" s="29"/>
      <c r="D2" s="29"/>
      <c r="E2" s="30" t="s">
        <v>76</v>
      </c>
      <c r="F2" s="29"/>
      <c r="G2" s="29"/>
      <c r="H2" s="29"/>
      <c r="I2" s="29"/>
      <c r="J2" s="29"/>
      <c r="K2" s="29"/>
      <c r="L2" s="29"/>
      <c r="M2" s="29"/>
    </row>
    <row r="3" spans="1:15" ht="15.75">
      <c r="B3" s="28"/>
      <c r="C3" s="29"/>
      <c r="D3" s="29"/>
      <c r="E3" s="30" t="s">
        <v>78</v>
      </c>
      <c r="F3" s="29"/>
      <c r="G3" s="29"/>
      <c r="H3" s="29"/>
      <c r="I3" s="29"/>
      <c r="J3" s="29"/>
      <c r="K3" s="29"/>
      <c r="L3" s="29"/>
      <c r="M3" s="29"/>
    </row>
    <row r="4" spans="1:15" ht="15.75">
      <c r="B4" s="28"/>
      <c r="C4" s="29"/>
      <c r="D4" s="29"/>
      <c r="E4" s="30"/>
      <c r="F4" s="29"/>
      <c r="G4" s="29"/>
      <c r="H4" s="29"/>
      <c r="I4" s="29"/>
      <c r="J4" s="29"/>
      <c r="K4" s="29"/>
      <c r="L4" s="29"/>
      <c r="M4" s="29"/>
    </row>
  </sheetData>
  <mergeCells count="1">
    <mergeCell ref="A1:O1"/>
  </mergeCells>
  <phoneticPr fontId="0" type="noConversion"/>
  <printOptions horizontalCentered="1" verticalCentered="1"/>
  <pageMargins left="0.31" right="0.32" top="0.5" bottom="0.61" header="0.3" footer="0.17"/>
  <pageSetup orientation="landscape" horizontalDpi="4294967293" verticalDpi="300" r:id="rId1"/>
  <headerFooter alignWithMargins="0">
    <oddFooter>&amp;L&amp;8Chart 2
Office of Institutional Research and Assessment/Office of Scholarships and Student Aid
January 28, 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workbookViewId="0">
      <selection activeCell="Q14" sqref="Q14"/>
    </sheetView>
  </sheetViews>
  <sheetFormatPr defaultRowHeight="12.75"/>
  <cols>
    <col min="7" max="7" width="9" customWidth="1"/>
    <col min="8" max="8" width="2.28515625" customWidth="1"/>
  </cols>
  <sheetData>
    <row r="1" spans="1:15" ht="69.75" customHeight="1">
      <c r="A1" s="164" t="s">
        <v>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.75">
      <c r="B2" s="28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</row>
  </sheetData>
  <mergeCells count="1">
    <mergeCell ref="A1:O1"/>
  </mergeCells>
  <phoneticPr fontId="0" type="noConversion"/>
  <printOptions horizontalCentered="1" verticalCentered="1"/>
  <pageMargins left="0.31" right="0.32" top="0.5" bottom="0.62" header="0.51" footer="0.17"/>
  <pageSetup orientation="landscape" horizontalDpi="4294967293" verticalDpi="300" r:id="rId1"/>
  <headerFooter alignWithMargins="0">
    <oddFooter>&amp;L&amp;8Chart 9
Office of Institutional Research and Assessment/Office of Scholarships and Student Aid
January 28, 2011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5" zoomScaleNormal="95" workbookViewId="0">
      <selection activeCell="J25" sqref="J25"/>
    </sheetView>
  </sheetViews>
  <sheetFormatPr defaultRowHeight="12.75"/>
  <cols>
    <col min="1" max="1" width="44.28515625" bestFit="1" customWidth="1"/>
    <col min="2" max="2" width="6.42578125" style="33" bestFit="1" customWidth="1"/>
    <col min="3" max="3" width="12.28515625" style="16" bestFit="1" customWidth="1"/>
    <col min="4" max="4" width="7" customWidth="1"/>
    <col min="5" max="5" width="32.5703125" bestFit="1" customWidth="1"/>
    <col min="6" max="6" width="7.5703125" bestFit="1" customWidth="1"/>
    <col min="7" max="7" width="13" customWidth="1"/>
    <col min="8" max="8" width="23.85546875" customWidth="1"/>
  </cols>
  <sheetData>
    <row r="1" spans="1:9">
      <c r="A1" s="28" t="s">
        <v>71</v>
      </c>
    </row>
    <row r="2" spans="1:9" ht="13.5" thickBot="1"/>
    <row r="3" spans="1:9" ht="13.5" thickBot="1">
      <c r="A3" s="14" t="s">
        <v>72</v>
      </c>
      <c r="B3" s="33">
        <f>SUM(C3)/E3</f>
        <v>0.62183566191727768</v>
      </c>
      <c r="C3" s="15">
        <v>17981</v>
      </c>
      <c r="E3" s="16">
        <f>SUM(C3)+C10</f>
        <v>28916</v>
      </c>
      <c r="H3" s="28" t="s">
        <v>62</v>
      </c>
    </row>
    <row r="4" spans="1:9" ht="13.5" thickBot="1">
      <c r="A4" s="35" t="s">
        <v>41</v>
      </c>
      <c r="B4" s="33">
        <f>SUM(C4)/C3</f>
        <v>0.62832990378733111</v>
      </c>
      <c r="C4" s="79">
        <v>11298</v>
      </c>
      <c r="H4" t="s">
        <v>54</v>
      </c>
      <c r="I4" s="33">
        <v>0.27</v>
      </c>
    </row>
    <row r="5" spans="1:9" ht="13.5" thickBot="1">
      <c r="A5" s="35" t="s">
        <v>42</v>
      </c>
      <c r="B5" s="33">
        <f>SUM(C5)/C3</f>
        <v>0.62832990378733111</v>
      </c>
      <c r="C5" s="79">
        <f>C4</f>
        <v>11298</v>
      </c>
      <c r="H5" t="s">
        <v>9</v>
      </c>
      <c r="I5" s="33">
        <v>0.7</v>
      </c>
    </row>
    <row r="6" spans="1:9" ht="13.5" thickBot="1">
      <c r="A6" s="35" t="s">
        <v>0</v>
      </c>
      <c r="C6" s="71">
        <f>C3-C5</f>
        <v>6683</v>
      </c>
      <c r="H6" t="s">
        <v>53</v>
      </c>
      <c r="I6" s="33">
        <v>0.03</v>
      </c>
    </row>
    <row r="7" spans="1:9" ht="13.5" thickBot="1">
      <c r="A7" s="36" t="s">
        <v>2</v>
      </c>
      <c r="B7" s="33">
        <f>SUM(C7)/C5</f>
        <v>0.58674101610904583</v>
      </c>
      <c r="C7" s="93">
        <v>6629</v>
      </c>
      <c r="D7" s="16">
        <f>C3-C7</f>
        <v>11352</v>
      </c>
      <c r="E7" s="41" t="s">
        <v>8</v>
      </c>
      <c r="I7" s="33">
        <f>SUM(I4:I6)</f>
        <v>1</v>
      </c>
    </row>
    <row r="8" spans="1:9" ht="13.5" thickBot="1">
      <c r="A8" s="35" t="s">
        <v>3</v>
      </c>
      <c r="B8" s="33">
        <f>SUM(C8)/C5</f>
        <v>0.41325898389095417</v>
      </c>
      <c r="C8" s="91">
        <f>C4-C7</f>
        <v>4669</v>
      </c>
    </row>
    <row r="9" spans="1:9" ht="13.5" thickBot="1">
      <c r="B9" s="33">
        <f>SUM(B7:B8)</f>
        <v>1</v>
      </c>
      <c r="C9" s="76"/>
    </row>
    <row r="10" spans="1:9" ht="13.5" thickBot="1">
      <c r="A10" s="14" t="s">
        <v>73</v>
      </c>
      <c r="B10" s="33">
        <f>SUM(C10)/E3</f>
        <v>0.37816433808272237</v>
      </c>
      <c r="C10" s="90">
        <v>10935</v>
      </c>
    </row>
    <row r="11" spans="1:9" ht="13.5" thickBot="1">
      <c r="A11" s="35" t="s">
        <v>41</v>
      </c>
      <c r="C11" s="92">
        <v>5605</v>
      </c>
    </row>
    <row r="12" spans="1:9" ht="13.5" thickBot="1">
      <c r="A12" s="35" t="s">
        <v>42</v>
      </c>
      <c r="C12" s="92">
        <v>5605</v>
      </c>
    </row>
    <row r="13" spans="1:9" ht="13.5" thickBot="1">
      <c r="A13" s="35" t="s">
        <v>0</v>
      </c>
      <c r="C13" s="72">
        <f>C10-C12</f>
        <v>5330</v>
      </c>
      <c r="E13" s="34" t="s">
        <v>1</v>
      </c>
      <c r="F13" s="16">
        <f>SUM(C5+C12)</f>
        <v>16903</v>
      </c>
      <c r="G13" s="33">
        <f>SUM(G14:G15)</f>
        <v>1</v>
      </c>
    </row>
    <row r="14" spans="1:9" ht="13.5" thickBot="1">
      <c r="A14" s="36" t="s">
        <v>2</v>
      </c>
      <c r="B14" s="33">
        <f>SUM(C14)/C12</f>
        <v>0.82890276538804641</v>
      </c>
      <c r="C14" s="93">
        <v>4646</v>
      </c>
      <c r="E14" s="36" t="s">
        <v>4</v>
      </c>
      <c r="F14" s="16">
        <f>SUM(C7+C14)</f>
        <v>11275</v>
      </c>
      <c r="G14" s="33">
        <f>SUM(F14)/F13</f>
        <v>0.6670413536058688</v>
      </c>
    </row>
    <row r="15" spans="1:9" ht="13.5" thickBot="1">
      <c r="A15" s="35" t="s">
        <v>3</v>
      </c>
      <c r="B15" s="33">
        <f>SUM(C15)/C12</f>
        <v>0.17109723461195361</v>
      </c>
      <c r="C15" s="91">
        <f>C11-C14</f>
        <v>959</v>
      </c>
      <c r="E15" s="37" t="s">
        <v>5</v>
      </c>
      <c r="F15" s="16">
        <f>C8+C15</f>
        <v>5628</v>
      </c>
      <c r="G15" s="33">
        <f>SUM(F15)/F13</f>
        <v>0.3329586463941312</v>
      </c>
    </row>
    <row r="17" spans="1:7" ht="13.5" thickBot="1">
      <c r="F17" s="33"/>
    </row>
    <row r="18" spans="1:7" ht="13.5" thickBot="1">
      <c r="A18" s="14" t="s">
        <v>43</v>
      </c>
      <c r="B18" s="33">
        <f>C18/E3</f>
        <v>0.62183566191727768</v>
      </c>
      <c r="C18" s="15">
        <f>C3</f>
        <v>17981</v>
      </c>
      <c r="E18" t="s">
        <v>44</v>
      </c>
      <c r="F18" s="33">
        <f>SUM(G18)/G20</f>
        <v>0.58793791574279375</v>
      </c>
      <c r="G18" s="16">
        <f>C7</f>
        <v>6629</v>
      </c>
    </row>
    <row r="19" spans="1:7" ht="13.5" thickBot="1">
      <c r="A19" s="14" t="s">
        <v>45</v>
      </c>
      <c r="B19" s="33">
        <f>C19/E3</f>
        <v>0.37816433808272237</v>
      </c>
      <c r="C19" s="15">
        <v>10935</v>
      </c>
      <c r="E19" t="s">
        <v>46</v>
      </c>
      <c r="F19" s="33">
        <f>SUM(G19)/G20</f>
        <v>0.4120620842572062</v>
      </c>
      <c r="G19" s="16">
        <f>C14</f>
        <v>4646</v>
      </c>
    </row>
    <row r="20" spans="1:7">
      <c r="F20" s="33">
        <f>SUM(F18:F19)</f>
        <v>1</v>
      </c>
      <c r="G20">
        <f>SUM(G18:G19)</f>
        <v>11275</v>
      </c>
    </row>
    <row r="21" spans="1:7" ht="13.5" thickBot="1">
      <c r="A21" t="s">
        <v>47</v>
      </c>
      <c r="B21" s="33">
        <f>SUM(C21)/C3</f>
        <v>0.37167009621266894</v>
      </c>
      <c r="C21" s="16">
        <f>C3-C22</f>
        <v>6683</v>
      </c>
    </row>
    <row r="22" spans="1:7" ht="13.5" thickBot="1">
      <c r="A22" s="14" t="s">
        <v>6</v>
      </c>
      <c r="B22" s="33">
        <f>C22/C3</f>
        <v>0.62832990378733111</v>
      </c>
      <c r="C22" s="17">
        <f>C5</f>
        <v>11298</v>
      </c>
    </row>
    <row r="23" spans="1:7" ht="13.5" thickBot="1">
      <c r="A23" s="36" t="s">
        <v>4</v>
      </c>
      <c r="B23" s="33">
        <f>SUM(C23)/C22</f>
        <v>0.58674101610904583</v>
      </c>
      <c r="C23" s="77">
        <f>C7</f>
        <v>6629</v>
      </c>
    </row>
    <row r="24" spans="1:7" ht="13.5" thickBot="1">
      <c r="A24" s="37" t="s">
        <v>5</v>
      </c>
      <c r="B24" s="33">
        <f>SUM(C24)/C22</f>
        <v>0.41325898389095417</v>
      </c>
      <c r="C24" s="19">
        <f>C8</f>
        <v>4669</v>
      </c>
    </row>
    <row r="25" spans="1:7">
      <c r="A25" s="20"/>
      <c r="C25" s="2"/>
    </row>
    <row r="26" spans="1:7" ht="13.5" thickBot="1">
      <c r="A26" t="s">
        <v>47</v>
      </c>
      <c r="B26" s="33">
        <f>SUM(C26)/C10</f>
        <v>0.4874256973022405</v>
      </c>
      <c r="C26" s="16">
        <f>C10-C27</f>
        <v>5330</v>
      </c>
    </row>
    <row r="27" spans="1:7" ht="13.5" thickBot="1">
      <c r="A27" s="14" t="s">
        <v>7</v>
      </c>
      <c r="B27" s="33">
        <f>SUM(C27)/C10</f>
        <v>0.5125743026977595</v>
      </c>
      <c r="C27" s="15">
        <f>C12</f>
        <v>5605</v>
      </c>
    </row>
    <row r="28" spans="1:7">
      <c r="A28" s="36" t="s">
        <v>4</v>
      </c>
      <c r="B28" s="33">
        <f>SUM(C28)/C27</f>
        <v>0.82890276538804641</v>
      </c>
      <c r="C28" s="18">
        <f>C14</f>
        <v>4646</v>
      </c>
    </row>
    <row r="29" spans="1:7" ht="13.5" thickBot="1">
      <c r="A29" s="37" t="s">
        <v>5</v>
      </c>
      <c r="B29" s="33">
        <f>SUM(C29)/C27</f>
        <v>0.17109723461195361</v>
      </c>
      <c r="C29" s="19">
        <f>C15</f>
        <v>959</v>
      </c>
    </row>
    <row r="30" spans="1:7" ht="13.5" thickBot="1"/>
    <row r="31" spans="1:7" s="51" customFormat="1">
      <c r="A31" s="54" t="s">
        <v>48</v>
      </c>
      <c r="B31" s="55"/>
      <c r="C31" s="73"/>
      <c r="D31" s="60"/>
      <c r="E31" s="54" t="s">
        <v>37</v>
      </c>
      <c r="F31" s="62"/>
      <c r="G31" s="53"/>
    </row>
    <row r="32" spans="1:7" s="51" customFormat="1">
      <c r="A32" s="56" t="s">
        <v>28</v>
      </c>
      <c r="B32" s="50"/>
      <c r="C32" s="74"/>
      <c r="D32" s="60"/>
      <c r="E32" s="56" t="s">
        <v>28</v>
      </c>
      <c r="F32" s="63"/>
      <c r="G32" s="53"/>
    </row>
    <row r="33" spans="1:7" s="51" customFormat="1">
      <c r="A33" s="57" t="s">
        <v>29</v>
      </c>
      <c r="B33" s="52">
        <f>C33/$C$36</f>
        <v>0.68052641620380672</v>
      </c>
      <c r="C33" s="68">
        <f>'SAO Report Graphs Data'!E4</f>
        <v>82588905</v>
      </c>
      <c r="D33" s="61"/>
      <c r="E33" s="57" t="s">
        <v>29</v>
      </c>
      <c r="F33" s="64">
        <f>G33/$G$36</f>
        <v>0.4014137268104776</v>
      </c>
      <c r="G33" s="67">
        <f>'SAO Report Graphs Data'!D4</f>
        <v>54753986</v>
      </c>
    </row>
    <row r="34" spans="1:7" s="51" customFormat="1">
      <c r="A34" s="57" t="s">
        <v>30</v>
      </c>
      <c r="B34" s="52">
        <f>C34/$C$36</f>
        <v>7.4944758304118536E-2</v>
      </c>
      <c r="C34" s="68">
        <f>'SAO Report Graphs Data'!E5</f>
        <v>9095320</v>
      </c>
      <c r="D34" s="61"/>
      <c r="E34" s="57" t="s">
        <v>30</v>
      </c>
      <c r="F34" s="64">
        <f>G34/$G$36</f>
        <v>0.12512492955243742</v>
      </c>
      <c r="G34" s="67">
        <f>'SAO Report Graphs Data'!D5</f>
        <v>17067400</v>
      </c>
    </row>
    <row r="35" spans="1:7" s="51" customFormat="1">
      <c r="A35" s="57" t="s">
        <v>31</v>
      </c>
      <c r="B35" s="52">
        <f>C35/$C$36</f>
        <v>0.24452882549207475</v>
      </c>
      <c r="C35" s="68">
        <f>'SAO Report Graphs Data'!E6</f>
        <v>29676097</v>
      </c>
      <c r="D35" s="61"/>
      <c r="E35" s="57" t="s">
        <v>31</v>
      </c>
      <c r="F35" s="64">
        <f>G35/$G$36</f>
        <v>0.47346134363708497</v>
      </c>
      <c r="G35" s="67">
        <f>'SAO Report Graphs Data'!D6</f>
        <v>64581488</v>
      </c>
    </row>
    <row r="36" spans="1:7" s="51" customFormat="1">
      <c r="A36" s="57" t="s">
        <v>32</v>
      </c>
      <c r="B36" s="52">
        <f>C36/$C$36</f>
        <v>1</v>
      </c>
      <c r="C36" s="68">
        <f>SUM(C33:C35)</f>
        <v>121360322</v>
      </c>
      <c r="D36" s="61"/>
      <c r="E36" s="57" t="s">
        <v>32</v>
      </c>
      <c r="F36" s="64">
        <f>G36/$G$36</f>
        <v>1</v>
      </c>
      <c r="G36" s="67">
        <f>SUM(G33:G35)</f>
        <v>136402874</v>
      </c>
    </row>
    <row r="37" spans="1:7" s="51" customFormat="1">
      <c r="A37" s="57"/>
      <c r="B37" s="52"/>
      <c r="C37" s="68"/>
      <c r="D37" s="61"/>
      <c r="E37" s="57"/>
      <c r="F37" s="58"/>
      <c r="G37" s="53"/>
    </row>
    <row r="38" spans="1:7" s="51" customFormat="1">
      <c r="A38" s="57" t="s">
        <v>33</v>
      </c>
      <c r="B38" s="52"/>
      <c r="C38" s="68"/>
      <c r="D38" s="61"/>
      <c r="E38" s="57" t="s">
        <v>33</v>
      </c>
      <c r="F38" s="64"/>
      <c r="G38" s="53"/>
    </row>
    <row r="39" spans="1:7" s="51" customFormat="1">
      <c r="A39" s="57" t="s">
        <v>34</v>
      </c>
      <c r="B39" s="52">
        <f>C39/$C$42</f>
        <v>0.24662409844298205</v>
      </c>
      <c r="C39" s="68">
        <f>'SAO Report Graphs Data'!E10</f>
        <v>29930380</v>
      </c>
      <c r="D39" s="61"/>
      <c r="E39" s="57" t="s">
        <v>34</v>
      </c>
      <c r="F39" s="64">
        <f>G39/$G$42</f>
        <v>0.68059253648863738</v>
      </c>
      <c r="G39" s="67">
        <f>'SAO Report Graphs Data'!D10</f>
        <v>92834778</v>
      </c>
    </row>
    <row r="40" spans="1:7" s="51" customFormat="1">
      <c r="A40" s="57" t="s">
        <v>35</v>
      </c>
      <c r="B40" s="52">
        <f>C40/$C$42</f>
        <v>0.74889133039709632</v>
      </c>
      <c r="C40" s="68">
        <f>'SAO Report Graphs Data'!E11</f>
        <v>90885693</v>
      </c>
      <c r="D40" s="61"/>
      <c r="E40" s="57" t="s">
        <v>35</v>
      </c>
      <c r="F40" s="64">
        <f>G40/$G$42</f>
        <v>0.30115599323808967</v>
      </c>
      <c r="G40" s="67">
        <f>'SAO Report Graphs Data'!D11</f>
        <v>41078543</v>
      </c>
    </row>
    <row r="41" spans="1:7" s="51" customFormat="1" ht="13.5" thickBot="1">
      <c r="A41" s="59" t="s">
        <v>36</v>
      </c>
      <c r="B41" s="66">
        <f>C41/$C$42</f>
        <v>4.4845711599216095E-3</v>
      </c>
      <c r="C41" s="75">
        <f>'SAO Report Graphs Data'!E12</f>
        <v>544249</v>
      </c>
      <c r="D41" s="61"/>
      <c r="E41" s="59" t="s">
        <v>36</v>
      </c>
      <c r="F41" s="65">
        <f>G41/$G$42</f>
        <v>1.8251470273272979E-2</v>
      </c>
      <c r="G41" s="67">
        <f>'SAO Report Graphs Data'!D12</f>
        <v>2489553</v>
      </c>
    </row>
    <row r="42" spans="1:7">
      <c r="C42" s="16">
        <f>SUM(C39:C41)</f>
        <v>121360322</v>
      </c>
      <c r="G42" s="67">
        <f>SUM(G39:G41)</f>
        <v>136402874</v>
      </c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N22" sqref="N22"/>
    </sheetView>
  </sheetViews>
  <sheetFormatPr defaultRowHeight="12.75"/>
  <cols>
    <col min="1" max="1" width="31.7109375" bestFit="1" customWidth="1"/>
    <col min="4" max="4" width="11.140625" style="16" bestFit="1" customWidth="1"/>
    <col min="5" max="5" width="11.28515625" style="16" customWidth="1"/>
    <col min="6" max="6" width="12.85546875" style="16" customWidth="1"/>
    <col min="7" max="7" width="11.140625" bestFit="1" customWidth="1"/>
    <col min="8" max="8" width="9.7109375" customWidth="1"/>
    <col min="9" max="9" width="15.28515625" customWidth="1"/>
    <col min="10" max="10" width="9" customWidth="1"/>
    <col min="11" max="11" width="6.85546875" customWidth="1"/>
  </cols>
  <sheetData>
    <row r="1" spans="1:14">
      <c r="A1" t="s">
        <v>57</v>
      </c>
      <c r="B1" s="28" t="s">
        <v>71</v>
      </c>
    </row>
    <row r="2" spans="1:14" ht="13.5" thickBot="1"/>
    <row r="3" spans="1:14" ht="13.5" thickBot="1">
      <c r="A3" s="21" t="s">
        <v>28</v>
      </c>
      <c r="B3" s="22" t="s">
        <v>16</v>
      </c>
      <c r="D3" s="16" t="s">
        <v>55</v>
      </c>
      <c r="E3" s="16" t="s">
        <v>56</v>
      </c>
      <c r="F3" s="16" t="s">
        <v>58</v>
      </c>
      <c r="J3" s="95" t="s">
        <v>79</v>
      </c>
    </row>
    <row r="4" spans="1:14" ht="13.5" thickBot="1">
      <c r="A4" s="23" t="s">
        <v>29</v>
      </c>
      <c r="B4" s="31">
        <f>(D4+E4)/$F$7</f>
        <v>0.53282583833263764</v>
      </c>
      <c r="C4" s="33">
        <f>D4/D7</f>
        <v>0.4014137268104776</v>
      </c>
      <c r="D4" s="94">
        <v>54753986</v>
      </c>
      <c r="E4" s="94">
        <v>82588905</v>
      </c>
      <c r="F4" s="76">
        <f>SUM(D4:E4)</f>
        <v>137342891</v>
      </c>
      <c r="H4" s="80">
        <f>F4/1000000</f>
        <v>137.34289100000001</v>
      </c>
      <c r="J4" s="33">
        <f>E4/E7</f>
        <v>0.68052641620380672</v>
      </c>
      <c r="L4" s="80">
        <f>E4/1000000</f>
        <v>82.588904999999997</v>
      </c>
    </row>
    <row r="5" spans="1:14" ht="13.5" thickBot="1">
      <c r="A5" s="24" t="s">
        <v>30</v>
      </c>
      <c r="B5" s="31">
        <f>(D5+E5)/$F$7</f>
        <v>0.10149905186619428</v>
      </c>
      <c r="C5" s="33">
        <f>D5/D7</f>
        <v>0.12512492955243742</v>
      </c>
      <c r="D5" s="94">
        <v>17067400</v>
      </c>
      <c r="E5" s="94">
        <v>9095320</v>
      </c>
      <c r="F5" s="76">
        <f>SUM(D5:E5)</f>
        <v>26162720</v>
      </c>
      <c r="H5" s="80">
        <f>F5/1000000</f>
        <v>26.16272</v>
      </c>
      <c r="J5" s="33">
        <v>0.08</v>
      </c>
      <c r="L5" s="80">
        <f>E5/1000000</f>
        <v>9.0953199999999992</v>
      </c>
    </row>
    <row r="6" spans="1:14" ht="13.5" thickBot="1">
      <c r="A6" s="24" t="s">
        <v>31</v>
      </c>
      <c r="B6" s="31">
        <f>(D6+E6)/$F$7</f>
        <v>0.36567510980116802</v>
      </c>
      <c r="C6" s="33">
        <f>D6/D7</f>
        <v>0.47346134363708497</v>
      </c>
      <c r="D6" s="94">
        <v>64581488</v>
      </c>
      <c r="E6" s="94">
        <v>29676097</v>
      </c>
      <c r="F6" s="76">
        <f>SUM(D6:E6)</f>
        <v>94257585</v>
      </c>
      <c r="H6" s="80">
        <f>F6/1000000</f>
        <v>94.257585000000006</v>
      </c>
      <c r="J6" s="33">
        <f>E6/E7</f>
        <v>0.24452882549207475</v>
      </c>
      <c r="L6" s="80">
        <f>E6/1000000</f>
        <v>29.676096999999999</v>
      </c>
    </row>
    <row r="7" spans="1:14" ht="13.5" thickBot="1">
      <c r="A7" s="25" t="s">
        <v>32</v>
      </c>
      <c r="B7" s="32">
        <v>1</v>
      </c>
      <c r="C7" s="82"/>
      <c r="D7" s="76">
        <f>SUM(D4:D6)</f>
        <v>136402874</v>
      </c>
      <c r="E7" s="76">
        <f>SUM(E4:E6)</f>
        <v>121360322</v>
      </c>
      <c r="F7" s="16">
        <f>D7+E7</f>
        <v>257763196</v>
      </c>
      <c r="H7" s="82">
        <f>SUM(H4:H6)</f>
        <v>257.76319599999999</v>
      </c>
      <c r="N7" s="82">
        <f>SUM(L4:L6)</f>
        <v>121.360322</v>
      </c>
    </row>
    <row r="8" spans="1:14" ht="13.5" thickBot="1">
      <c r="A8" s="38"/>
      <c r="B8" s="39"/>
      <c r="D8" s="76"/>
      <c r="E8" s="76"/>
    </row>
    <row r="9" spans="1:14" ht="13.5" thickBot="1">
      <c r="A9" s="21" t="s">
        <v>33</v>
      </c>
      <c r="B9" s="22" t="s">
        <v>16</v>
      </c>
      <c r="D9" s="76"/>
      <c r="E9" s="76"/>
      <c r="H9" s="16" t="s">
        <v>55</v>
      </c>
      <c r="I9" s="16" t="s">
        <v>56</v>
      </c>
      <c r="J9" t="s">
        <v>58</v>
      </c>
    </row>
    <row r="10" spans="1:14" ht="13.5" thickBot="1">
      <c r="A10" s="23" t="s">
        <v>34</v>
      </c>
      <c r="B10" s="31">
        <f>(D10+E10)/$F$13</f>
        <v>0.47627108875543273</v>
      </c>
      <c r="C10" s="33">
        <f>D10/$D$13</f>
        <v>0.68059253648863738</v>
      </c>
      <c r="D10" s="94">
        <v>92834778</v>
      </c>
      <c r="E10" s="94">
        <v>29930380</v>
      </c>
      <c r="F10" s="76">
        <f>SUM(D10:E10)</f>
        <v>122765158</v>
      </c>
      <c r="G10" s="82">
        <f>F10/1000000</f>
        <v>122.765158</v>
      </c>
      <c r="H10" s="33">
        <f>D10/D13</f>
        <v>0.68059253648863738</v>
      </c>
      <c r="I10" s="33">
        <f>E10/E13</f>
        <v>0.24662409844298205</v>
      </c>
      <c r="J10" s="33">
        <f>F10/F13</f>
        <v>0.47627108875543273</v>
      </c>
      <c r="L10" s="33">
        <f>J11</f>
        <v>0.51195918598091872</v>
      </c>
      <c r="M10" t="s">
        <v>54</v>
      </c>
      <c r="N10" s="82"/>
    </row>
    <row r="11" spans="1:14" ht="13.5" thickBot="1">
      <c r="A11" s="24" t="s">
        <v>49</v>
      </c>
      <c r="B11" s="31">
        <f>(D11+E11)/$F$13</f>
        <v>0.51195918598091872</v>
      </c>
      <c r="D11" s="94">
        <v>41078543</v>
      </c>
      <c r="E11" s="94">
        <v>90885693</v>
      </c>
      <c r="F11" s="76">
        <f>SUM(D11:E11)</f>
        <v>131964236</v>
      </c>
      <c r="G11" s="82">
        <f>F11/1000000</f>
        <v>131.964236</v>
      </c>
      <c r="H11" s="33">
        <f>D11/D13</f>
        <v>0.30115599323808967</v>
      </c>
      <c r="I11" s="33">
        <f>E11/E13</f>
        <v>0.74889133039709632</v>
      </c>
      <c r="J11" s="33">
        <f>F11/F13</f>
        <v>0.51195918598091872</v>
      </c>
      <c r="L11" s="33">
        <f>J10</f>
        <v>0.47627108875543273</v>
      </c>
      <c r="M11" t="s">
        <v>80</v>
      </c>
      <c r="N11" s="82"/>
    </row>
    <row r="12" spans="1:14" ht="13.5" thickBot="1">
      <c r="A12" s="24" t="s">
        <v>36</v>
      </c>
      <c r="B12" s="31">
        <f>(D12+E12)/$F$13</f>
        <v>1.1769725263648577E-2</v>
      </c>
      <c r="D12" s="94">
        <v>2489553</v>
      </c>
      <c r="E12" s="94">
        <v>544249</v>
      </c>
      <c r="F12" s="76">
        <f>SUM(D12:E12)</f>
        <v>3033802</v>
      </c>
      <c r="G12" s="82">
        <f>F12/1000000</f>
        <v>3.0338020000000001</v>
      </c>
      <c r="H12" s="33">
        <f>D12/D13</f>
        <v>1.8251470273272979E-2</v>
      </c>
      <c r="I12" s="33">
        <f>E12/E13</f>
        <v>4.4845711599216095E-3</v>
      </c>
      <c r="J12" s="33">
        <f>F12/F13</f>
        <v>1.1769725263648577E-2</v>
      </c>
      <c r="L12" s="33">
        <f>J12</f>
        <v>1.1769725263648577E-2</v>
      </c>
      <c r="M12" t="s">
        <v>81</v>
      </c>
      <c r="N12" s="82"/>
    </row>
    <row r="13" spans="1:14" ht="13.5" thickBot="1">
      <c r="A13" s="25" t="s">
        <v>32</v>
      </c>
      <c r="B13" s="32">
        <f>SUM(B10:B12)</f>
        <v>1</v>
      </c>
      <c r="D13" s="76">
        <f>SUM(D10:D12)</f>
        <v>136402874</v>
      </c>
      <c r="E13" s="76">
        <f>SUM(E10:E12)</f>
        <v>121360322</v>
      </c>
      <c r="F13" s="16">
        <f>D13+E13</f>
        <v>257763196</v>
      </c>
      <c r="G13" s="82">
        <f>F13/1000000</f>
        <v>257.76319599999999</v>
      </c>
      <c r="N13" s="82"/>
    </row>
    <row r="14" spans="1:14">
      <c r="B14" s="33"/>
      <c r="D14" s="76"/>
      <c r="E14" s="76"/>
    </row>
    <row r="15" spans="1:14">
      <c r="B15" s="33"/>
      <c r="D15" s="76"/>
      <c r="E15" s="76"/>
    </row>
    <row r="16" spans="1:14" ht="13.5" thickBot="1">
      <c r="A16" t="s">
        <v>20</v>
      </c>
      <c r="B16" s="31">
        <f>(D16+E16)/$F$23</f>
        <v>6.6310141499021452E-2</v>
      </c>
      <c r="D16" s="94">
        <v>16753431</v>
      </c>
      <c r="E16" s="94">
        <v>338883</v>
      </c>
      <c r="F16" s="76">
        <f t="shared" ref="F16:F23" si="0">SUM(D16:E16)</f>
        <v>17092314</v>
      </c>
      <c r="G16" s="82">
        <f t="shared" ref="G16:G23" si="1">F16/1000000</f>
        <v>17.092313999999998</v>
      </c>
    </row>
    <row r="17" spans="1:11" ht="13.5" thickBot="1">
      <c r="A17" t="s">
        <v>21</v>
      </c>
      <c r="B17" s="31">
        <f t="shared" ref="B17:B22" si="2">(D17+E17)/$F$23</f>
        <v>8.0703325078262916E-2</v>
      </c>
      <c r="D17" s="94">
        <v>15427094</v>
      </c>
      <c r="E17" s="94">
        <v>5375253</v>
      </c>
      <c r="F17" s="76">
        <f t="shared" si="0"/>
        <v>20802347</v>
      </c>
      <c r="G17" s="82">
        <f t="shared" si="1"/>
        <v>20.802347000000001</v>
      </c>
    </row>
    <row r="18" spans="1:11" ht="13.5" thickBot="1">
      <c r="A18" t="s">
        <v>22</v>
      </c>
      <c r="B18" s="31">
        <f t="shared" si="2"/>
        <v>0.32925762217814836</v>
      </c>
      <c r="D18" s="94">
        <v>60654253</v>
      </c>
      <c r="E18" s="94">
        <v>24216244</v>
      </c>
      <c r="F18" s="76">
        <f t="shared" si="0"/>
        <v>84870497</v>
      </c>
      <c r="G18" s="82">
        <f t="shared" si="1"/>
        <v>84.870497</v>
      </c>
    </row>
    <row r="19" spans="1:11" ht="13.5" thickBot="1">
      <c r="A19" t="s">
        <v>23</v>
      </c>
      <c r="B19" s="31">
        <f t="shared" si="2"/>
        <v>0.45474597156996766</v>
      </c>
      <c r="D19" s="94">
        <v>35511002</v>
      </c>
      <c r="E19" s="94">
        <v>81705773</v>
      </c>
      <c r="F19" s="76">
        <f t="shared" si="0"/>
        <v>117216775</v>
      </c>
      <c r="G19" s="82">
        <f t="shared" si="1"/>
        <v>117.216775</v>
      </c>
    </row>
    <row r="20" spans="1:11" ht="13.5" thickBot="1">
      <c r="A20" t="s">
        <v>50</v>
      </c>
      <c r="B20" s="31">
        <f t="shared" si="2"/>
        <v>2.0795726787931353E-2</v>
      </c>
      <c r="D20" s="94">
        <v>1640306</v>
      </c>
      <c r="E20" s="94">
        <v>3720067</v>
      </c>
      <c r="F20" s="76">
        <f t="shared" si="0"/>
        <v>5360373</v>
      </c>
      <c r="G20" s="82">
        <f t="shared" si="1"/>
        <v>5.3603730000000001</v>
      </c>
    </row>
    <row r="21" spans="1:11" ht="13.5" thickBot="1">
      <c r="A21" t="s">
        <v>25</v>
      </c>
      <c r="B21" s="31">
        <f t="shared" si="2"/>
        <v>3.6417487623019697E-2</v>
      </c>
      <c r="D21" s="94">
        <v>3927235</v>
      </c>
      <c r="E21" s="94">
        <v>5459853</v>
      </c>
      <c r="F21" s="76">
        <f t="shared" si="0"/>
        <v>9387088</v>
      </c>
      <c r="G21" s="82">
        <f t="shared" si="1"/>
        <v>9.3870880000000003</v>
      </c>
    </row>
    <row r="22" spans="1:11" ht="13.5" thickBot="1">
      <c r="A22" t="s">
        <v>26</v>
      </c>
      <c r="B22" s="31">
        <f t="shared" si="2"/>
        <v>1.1769725263648577E-2</v>
      </c>
      <c r="D22" s="94">
        <v>2489553</v>
      </c>
      <c r="E22" s="94">
        <v>544249</v>
      </c>
      <c r="F22" s="76">
        <f t="shared" si="0"/>
        <v>3033802</v>
      </c>
      <c r="G22" s="82">
        <f t="shared" si="1"/>
        <v>3.0338020000000001</v>
      </c>
    </row>
    <row r="23" spans="1:11">
      <c r="A23" t="s">
        <v>51</v>
      </c>
      <c r="B23" s="33">
        <f>SUM(B16:B22)</f>
        <v>1</v>
      </c>
      <c r="D23" s="16">
        <f>SUM(D16:D22)</f>
        <v>136402874</v>
      </c>
      <c r="E23" s="16">
        <f>SUM(E16:E22)</f>
        <v>121360322</v>
      </c>
      <c r="F23" s="76">
        <f t="shared" si="0"/>
        <v>257763196</v>
      </c>
      <c r="G23" s="82">
        <f t="shared" si="1"/>
        <v>257.76319599999999</v>
      </c>
      <c r="J23" s="95"/>
    </row>
    <row r="25" spans="1:11" ht="13.5" thickBot="1">
      <c r="E25" s="78"/>
    </row>
    <row r="26" spans="1:11" ht="13.5" thickBot="1">
      <c r="A26" s="14" t="s">
        <v>74</v>
      </c>
      <c r="B26" s="26">
        <f>'Profile Graphs Data'!E3</f>
        <v>28916</v>
      </c>
      <c r="I26" s="16"/>
      <c r="K26" s="16"/>
    </row>
    <row r="27" spans="1:11" ht="13.5" thickBot="1">
      <c r="A27" s="38"/>
      <c r="B27" s="40"/>
      <c r="I27" s="16"/>
      <c r="K27" s="16"/>
    </row>
    <row r="28" spans="1:11" ht="27" thickBot="1">
      <c r="A28" s="14" t="s">
        <v>41</v>
      </c>
      <c r="B28" s="27">
        <f>'Profile Graphs Data'!F13</f>
        <v>16903</v>
      </c>
      <c r="C28" s="33">
        <f>SUM(B28)/B26</f>
        <v>0.58455526352192555</v>
      </c>
      <c r="D28" s="69"/>
      <c r="K28" s="16"/>
    </row>
    <row r="29" spans="1:11" ht="13.5" thickBot="1">
      <c r="A29" s="38"/>
      <c r="B29" s="40"/>
    </row>
    <row r="30" spans="1:11" ht="13.5" thickBot="1">
      <c r="A30" s="14" t="s">
        <v>52</v>
      </c>
      <c r="B30" s="27">
        <f>'Profile Graphs Data'!F13</f>
        <v>16903</v>
      </c>
    </row>
    <row r="31" spans="1:11">
      <c r="H31" s="16"/>
      <c r="J31" s="16"/>
    </row>
    <row r="33" spans="1:11">
      <c r="D33" s="16" t="s">
        <v>65</v>
      </c>
      <c r="F33" s="16" t="s">
        <v>63</v>
      </c>
      <c r="G33" s="16"/>
      <c r="I33" s="16" t="s">
        <v>64</v>
      </c>
      <c r="J33" s="13"/>
      <c r="K33" s="16"/>
    </row>
    <row r="34" spans="1:11">
      <c r="A34" t="s">
        <v>20</v>
      </c>
      <c r="C34" s="13">
        <f>D34/$D$37</f>
        <v>0.18046503003432615</v>
      </c>
      <c r="D34" s="42">
        <f>D16</f>
        <v>16753431</v>
      </c>
      <c r="E34" s="82">
        <f>D34/1000000</f>
        <v>16.753430999999999</v>
      </c>
      <c r="F34" s="16">
        <f>E16</f>
        <v>338883</v>
      </c>
      <c r="G34" s="13">
        <f>F34/$F$37</f>
        <v>1.1322375459315919E-2</v>
      </c>
      <c r="H34" s="82">
        <f>F34/1000000</f>
        <v>0.33888299999999999</v>
      </c>
      <c r="I34" s="16">
        <f>F16</f>
        <v>17092314</v>
      </c>
      <c r="J34" s="13">
        <f>I34/$I$37</f>
        <v>0.13922772778901973</v>
      </c>
      <c r="K34" s="82">
        <f>I34/1000000</f>
        <v>17.092313999999998</v>
      </c>
    </row>
    <row r="35" spans="1:11">
      <c r="A35" t="s">
        <v>21</v>
      </c>
      <c r="C35" s="13">
        <f>D35/$D$37</f>
        <v>0.16617795972970389</v>
      </c>
      <c r="D35" s="42">
        <f>D17</f>
        <v>15427094</v>
      </c>
      <c r="E35" s="82">
        <f>D35/1000000</f>
        <v>15.427094</v>
      </c>
      <c r="F35" s="16">
        <f>E17</f>
        <v>5375253</v>
      </c>
      <c r="G35" s="13">
        <f>F35/$F$37</f>
        <v>0.17959187287298056</v>
      </c>
      <c r="H35" s="82">
        <f>F35/1000000</f>
        <v>5.3752529999999998</v>
      </c>
      <c r="I35" s="16">
        <f>F17</f>
        <v>20802347</v>
      </c>
      <c r="J35" s="13">
        <f>I35/$I$37</f>
        <v>0.1694482973744065</v>
      </c>
      <c r="K35" s="82">
        <f>I35/1000000</f>
        <v>20.802347000000001</v>
      </c>
    </row>
    <row r="36" spans="1:11">
      <c r="A36" t="s">
        <v>22</v>
      </c>
      <c r="C36" s="13">
        <f>D36/$D$37</f>
        <v>0.65335701023596993</v>
      </c>
      <c r="D36" s="42">
        <f>D18</f>
        <v>60654253</v>
      </c>
      <c r="E36" s="82">
        <f>D36/1000000</f>
        <v>60.654252999999997</v>
      </c>
      <c r="F36" s="16">
        <f>E18</f>
        <v>24216244</v>
      </c>
      <c r="G36" s="13">
        <f>F36/$F$37</f>
        <v>0.80908575166770347</v>
      </c>
      <c r="H36" s="82">
        <f>F36/1000000</f>
        <v>24.216244</v>
      </c>
      <c r="I36" s="16">
        <f>F18</f>
        <v>84870497</v>
      </c>
      <c r="J36" s="13">
        <f>I36/$I$37</f>
        <v>0.69132397483657371</v>
      </c>
      <c r="K36" s="82">
        <f>I36/1000000</f>
        <v>84.870497</v>
      </c>
    </row>
    <row r="37" spans="1:11">
      <c r="C37" t="s">
        <v>38</v>
      </c>
      <c r="D37" s="16">
        <f>SUM(D34:D36)</f>
        <v>92834778</v>
      </c>
      <c r="E37" s="82">
        <f>D37/1000000</f>
        <v>92.834778</v>
      </c>
      <c r="F37" s="70">
        <f>SUM(F34:F36)</f>
        <v>29930380</v>
      </c>
      <c r="G37" s="28"/>
      <c r="H37" s="82">
        <f>F37/1000000</f>
        <v>29.93038</v>
      </c>
      <c r="I37" s="70">
        <f>SUM(I34:I36)</f>
        <v>122765158</v>
      </c>
      <c r="J37" s="13"/>
      <c r="K37" s="82">
        <f>I37/1000000</f>
        <v>122.765158</v>
      </c>
    </row>
    <row r="38" spans="1:11">
      <c r="J38" s="13"/>
      <c r="K38" s="16"/>
    </row>
    <row r="39" spans="1:11">
      <c r="J39" s="13"/>
      <c r="K39" s="16"/>
    </row>
    <row r="40" spans="1:11">
      <c r="J40" s="13"/>
      <c r="K40" s="16"/>
    </row>
    <row r="41" spans="1:11">
      <c r="J41" s="13"/>
      <c r="K41" s="16"/>
    </row>
    <row r="42" spans="1:11">
      <c r="K42" s="16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="88" zoomScaleNormal="88" workbookViewId="0">
      <selection activeCell="D39" sqref="D39"/>
    </sheetView>
  </sheetViews>
  <sheetFormatPr defaultRowHeight="12.75"/>
  <cols>
    <col min="1" max="1" width="31" style="95" bestFit="1" customWidth="1"/>
    <col min="2" max="2" width="11.140625" style="157" bestFit="1" customWidth="1"/>
    <col min="3" max="3" width="13.85546875" style="100" bestFit="1" customWidth="1"/>
    <col min="4" max="4" width="13.85546875" style="100" customWidth="1"/>
    <col min="5" max="5" width="13.85546875" style="101" bestFit="1" customWidth="1"/>
    <col min="6" max="6" width="9.140625" style="157"/>
    <col min="7" max="8" width="13.85546875" style="100" customWidth="1"/>
    <col min="9" max="9" width="13.85546875" style="101" bestFit="1" customWidth="1"/>
    <col min="10" max="10" width="39.42578125" style="95" bestFit="1" customWidth="1"/>
    <col min="11" max="12" width="11.140625" style="95" bestFit="1" customWidth="1"/>
    <col min="13" max="13" width="15.140625" style="95" bestFit="1" customWidth="1"/>
    <col min="14" max="14" width="9.140625" style="95"/>
    <col min="15" max="15" width="10.140625" style="95" bestFit="1" customWidth="1"/>
    <col min="16" max="16" width="10.42578125" style="95" bestFit="1" customWidth="1"/>
    <col min="17" max="17" width="15.140625" style="95" bestFit="1" customWidth="1"/>
    <col min="18" max="18" width="9.140625" style="95"/>
    <col min="19" max="19" width="13" style="95" customWidth="1"/>
    <col min="20" max="20" width="12.7109375" style="95" customWidth="1"/>
    <col min="21" max="16384" width="9.140625" style="95"/>
  </cols>
  <sheetData>
    <row r="1" spans="1:20" ht="20.25">
      <c r="A1" s="99" t="s">
        <v>39</v>
      </c>
      <c r="B1" s="96" t="s">
        <v>71</v>
      </c>
      <c r="F1" s="102"/>
      <c r="I1" s="103"/>
      <c r="J1" s="95" t="s">
        <v>40</v>
      </c>
      <c r="K1" s="28" t="s">
        <v>71</v>
      </c>
      <c r="N1" s="104"/>
    </row>
    <row r="2" spans="1:20" ht="13.5" thickBot="1">
      <c r="A2" s="105"/>
      <c r="B2" s="106"/>
      <c r="E2" s="107"/>
      <c r="F2" s="106"/>
      <c r="I2" s="108"/>
    </row>
    <row r="3" spans="1:20" ht="13.5" thickBot="1">
      <c r="A3" s="105"/>
      <c r="B3" s="106" t="s">
        <v>11</v>
      </c>
      <c r="E3" s="107"/>
      <c r="F3" s="106" t="s">
        <v>12</v>
      </c>
      <c r="I3" s="108"/>
      <c r="J3" s="3"/>
      <c r="K3" s="165" t="s">
        <v>11</v>
      </c>
      <c r="L3" s="166"/>
      <c r="M3" s="166"/>
      <c r="N3" s="167"/>
      <c r="O3" s="168" t="s">
        <v>12</v>
      </c>
      <c r="P3" s="169"/>
      <c r="Q3" s="169"/>
      <c r="R3" s="170"/>
    </row>
    <row r="4" spans="1:20" ht="13.5" thickBot="1">
      <c r="A4" s="105"/>
      <c r="B4" s="106" t="s">
        <v>13</v>
      </c>
      <c r="C4" s="100" t="s">
        <v>14</v>
      </c>
      <c r="D4" s="100" t="s">
        <v>15</v>
      </c>
      <c r="E4" s="107" t="s">
        <v>16</v>
      </c>
      <c r="F4" s="106" t="s">
        <v>13</v>
      </c>
      <c r="G4" s="100" t="s">
        <v>14</v>
      </c>
      <c r="H4" s="100" t="s">
        <v>15</v>
      </c>
      <c r="I4" s="108" t="s">
        <v>16</v>
      </c>
      <c r="J4" s="4"/>
      <c r="K4" s="5" t="s">
        <v>13</v>
      </c>
      <c r="L4" s="6" t="s">
        <v>14</v>
      </c>
      <c r="M4" s="6" t="s">
        <v>15</v>
      </c>
      <c r="N4" s="7" t="s">
        <v>16</v>
      </c>
      <c r="O4" s="5" t="s">
        <v>13</v>
      </c>
      <c r="P4" s="6" t="s">
        <v>14</v>
      </c>
      <c r="Q4" s="6" t="s">
        <v>15</v>
      </c>
      <c r="R4" s="7" t="s">
        <v>16</v>
      </c>
    </row>
    <row r="5" spans="1:20" ht="13.5" thickBot="1">
      <c r="A5" s="105" t="s">
        <v>17</v>
      </c>
      <c r="B5" s="109">
        <v>5416</v>
      </c>
      <c r="C5" s="109">
        <v>17321.36</v>
      </c>
      <c r="D5" s="110">
        <v>93812500</v>
      </c>
      <c r="E5" s="111" t="s">
        <v>59</v>
      </c>
      <c r="F5" s="109">
        <v>1213</v>
      </c>
      <c r="G5" s="109">
        <v>35195.699999999997</v>
      </c>
      <c r="H5" s="110">
        <v>42692383</v>
      </c>
      <c r="I5" s="112" t="s">
        <v>59</v>
      </c>
      <c r="J5" s="8" t="s">
        <v>17</v>
      </c>
      <c r="K5" s="113">
        <v>3646</v>
      </c>
      <c r="L5" s="113">
        <v>32147.88</v>
      </c>
      <c r="M5" s="114">
        <v>117211154</v>
      </c>
      <c r="N5" s="115" t="s">
        <v>59</v>
      </c>
      <c r="O5" s="116">
        <v>1042</v>
      </c>
      <c r="P5" s="116">
        <v>45731.78</v>
      </c>
      <c r="Q5" s="117">
        <v>47652518</v>
      </c>
      <c r="R5" s="118" t="s">
        <v>59</v>
      </c>
      <c r="T5" s="119">
        <f>Q5+M5</f>
        <v>164863672</v>
      </c>
    </row>
    <row r="6" spans="1:20" ht="13.5" thickBot="1">
      <c r="A6" s="105" t="s">
        <v>18</v>
      </c>
      <c r="B6" s="109">
        <v>5416</v>
      </c>
      <c r="C6" s="109">
        <v>5139.83</v>
      </c>
      <c r="D6" s="110">
        <v>27837332</v>
      </c>
      <c r="E6" s="111" t="s">
        <v>59</v>
      </c>
      <c r="F6" s="109">
        <v>1213</v>
      </c>
      <c r="G6" s="109">
        <v>11382.8</v>
      </c>
      <c r="H6" s="110">
        <v>13807336</v>
      </c>
      <c r="I6" s="112" t="s">
        <v>59</v>
      </c>
      <c r="J6" s="9" t="s">
        <v>18</v>
      </c>
      <c r="K6" s="113">
        <v>3646</v>
      </c>
      <c r="L6" s="120">
        <v>5375.33</v>
      </c>
      <c r="M6" s="120">
        <v>19598450</v>
      </c>
      <c r="N6" s="121" t="s">
        <v>59</v>
      </c>
      <c r="O6" s="116">
        <v>1042</v>
      </c>
      <c r="P6" s="120">
        <v>8216.43</v>
      </c>
      <c r="Q6" s="122">
        <v>8561517</v>
      </c>
      <c r="R6" s="118" t="s">
        <v>59</v>
      </c>
      <c r="T6" s="119">
        <f>Q6+M6</f>
        <v>28159967</v>
      </c>
    </row>
    <row r="7" spans="1:20" ht="13.5" thickBot="1">
      <c r="A7" s="105" t="s">
        <v>19</v>
      </c>
      <c r="B7" s="123">
        <v>5416</v>
      </c>
      <c r="C7" s="123">
        <v>12181.53</v>
      </c>
      <c r="D7" s="124">
        <v>65975168</v>
      </c>
      <c r="E7" s="111" t="s">
        <v>59</v>
      </c>
      <c r="F7" s="123">
        <v>1213</v>
      </c>
      <c r="G7" s="123">
        <v>23812.9</v>
      </c>
      <c r="H7" s="124">
        <v>28885047</v>
      </c>
      <c r="I7" s="112" t="s">
        <v>59</v>
      </c>
      <c r="J7" s="10" t="s">
        <v>19</v>
      </c>
      <c r="K7" s="113">
        <v>3646</v>
      </c>
      <c r="L7" s="125">
        <v>26772.55</v>
      </c>
      <c r="M7" s="125">
        <v>97612704</v>
      </c>
      <c r="N7" s="126" t="s">
        <v>59</v>
      </c>
      <c r="O7" s="116">
        <v>1042</v>
      </c>
      <c r="P7" s="125">
        <v>37515.360000000001</v>
      </c>
      <c r="Q7" s="127">
        <v>39091001</v>
      </c>
      <c r="R7" s="128" t="s">
        <v>59</v>
      </c>
      <c r="T7" s="119">
        <f>Q7+M7</f>
        <v>136703705</v>
      </c>
    </row>
    <row r="8" spans="1:20" ht="13.5" thickBot="1">
      <c r="A8" s="105"/>
      <c r="B8" s="106" t="s">
        <v>11</v>
      </c>
      <c r="E8" s="107"/>
      <c r="F8" s="106" t="s">
        <v>12</v>
      </c>
      <c r="I8" s="108"/>
      <c r="J8" s="3"/>
      <c r="K8" s="165" t="s">
        <v>11</v>
      </c>
      <c r="L8" s="166"/>
      <c r="M8" s="166"/>
      <c r="N8" s="167"/>
      <c r="O8" s="168" t="s">
        <v>12</v>
      </c>
      <c r="P8" s="169"/>
      <c r="Q8" s="169"/>
      <c r="R8" s="170"/>
    </row>
    <row r="9" spans="1:20" ht="13.5" thickBot="1">
      <c r="A9" s="105"/>
      <c r="B9" s="106" t="s">
        <v>13</v>
      </c>
      <c r="C9" s="100" t="s">
        <v>14</v>
      </c>
      <c r="D9" s="100" t="s">
        <v>15</v>
      </c>
      <c r="E9" s="107" t="s">
        <v>16</v>
      </c>
      <c r="F9" s="106" t="s">
        <v>13</v>
      </c>
      <c r="G9" s="100" t="s">
        <v>14</v>
      </c>
      <c r="H9" s="100" t="s">
        <v>15</v>
      </c>
      <c r="I9" s="108" t="s">
        <v>16</v>
      </c>
      <c r="J9" s="4"/>
      <c r="K9" s="5" t="s">
        <v>13</v>
      </c>
      <c r="L9" s="6" t="s">
        <v>14</v>
      </c>
      <c r="M9" s="6" t="s">
        <v>15</v>
      </c>
      <c r="N9" s="7" t="s">
        <v>16</v>
      </c>
      <c r="O9" s="5" t="s">
        <v>13</v>
      </c>
      <c r="P9" s="6" t="s">
        <v>14</v>
      </c>
      <c r="Q9" s="6" t="s">
        <v>15</v>
      </c>
      <c r="R9" s="7" t="s">
        <v>16</v>
      </c>
    </row>
    <row r="10" spans="1:20" ht="13.5" thickBot="1">
      <c r="A10" s="105" t="s">
        <v>20</v>
      </c>
      <c r="B10" s="129">
        <v>2881</v>
      </c>
      <c r="C10" s="123">
        <v>4914.3100000000004</v>
      </c>
      <c r="D10" s="124">
        <v>14158122</v>
      </c>
      <c r="E10" s="130">
        <f t="shared" ref="E10:E16" si="0">D10/$D$17</f>
        <v>0.20183997837288584</v>
      </c>
      <c r="F10" s="129">
        <v>441</v>
      </c>
      <c r="G10" s="123">
        <v>4988.8500000000004</v>
      </c>
      <c r="H10" s="124">
        <v>2200081</v>
      </c>
      <c r="I10" s="130">
        <f t="shared" ref="I10:I16" si="1">H10/$H$17</f>
        <v>7.425001889087178E-2</v>
      </c>
      <c r="J10" s="8" t="s">
        <v>20</v>
      </c>
      <c r="K10" s="131">
        <v>54</v>
      </c>
      <c r="L10" s="132">
        <v>3361.72</v>
      </c>
      <c r="M10" s="133">
        <v>181533</v>
      </c>
      <c r="N10" s="134">
        <f t="shared" ref="N10:N16" si="2">(M10/$M$17)*100</f>
        <v>0.2240203363122375</v>
      </c>
      <c r="O10" s="131">
        <v>23</v>
      </c>
      <c r="P10" s="132">
        <v>2797.57</v>
      </c>
      <c r="Q10" s="133">
        <v>64344</v>
      </c>
      <c r="R10" s="134">
        <f t="shared" ref="R10:R16" si="3">(Q10/$Q$17)*100</f>
        <v>0.23986786242222624</v>
      </c>
      <c r="T10" s="119">
        <f t="shared" ref="T10:T17" si="4">Q10+M10</f>
        <v>245877</v>
      </c>
    </row>
    <row r="11" spans="1:20" ht="13.5" thickBot="1">
      <c r="A11" s="105" t="s">
        <v>21</v>
      </c>
      <c r="B11" s="129">
        <v>3824</v>
      </c>
      <c r="C11" s="123">
        <v>3628.57</v>
      </c>
      <c r="D11" s="124">
        <v>13875642</v>
      </c>
      <c r="E11" s="130">
        <f t="shared" si="0"/>
        <v>0.19781290775640345</v>
      </c>
      <c r="F11" s="129">
        <v>10</v>
      </c>
      <c r="G11" s="123">
        <v>2196</v>
      </c>
      <c r="H11" s="124">
        <v>21960</v>
      </c>
      <c r="I11" s="130">
        <f t="shared" si="1"/>
        <v>7.411229017675005E-4</v>
      </c>
      <c r="J11" s="9" t="s">
        <v>21</v>
      </c>
      <c r="K11" s="131">
        <v>277</v>
      </c>
      <c r="L11" s="132">
        <v>4976.58</v>
      </c>
      <c r="M11" s="133">
        <v>1378512</v>
      </c>
      <c r="N11" s="134">
        <f t="shared" si="2"/>
        <v>1.7011492227333607</v>
      </c>
      <c r="O11" s="131">
        <v>296</v>
      </c>
      <c r="P11" s="132">
        <v>12650.76</v>
      </c>
      <c r="Q11" s="133">
        <v>3744625</v>
      </c>
      <c r="R11" s="134">
        <f t="shared" si="3"/>
        <v>13.959579670564917</v>
      </c>
      <c r="T11" s="119">
        <f t="shared" si="4"/>
        <v>5123137</v>
      </c>
    </row>
    <row r="12" spans="1:20" ht="13.5" thickBot="1">
      <c r="A12" s="105" t="s">
        <v>22</v>
      </c>
      <c r="B12" s="129">
        <v>4991</v>
      </c>
      <c r="C12" s="123">
        <v>4642.42</v>
      </c>
      <c r="D12" s="124">
        <v>23170339</v>
      </c>
      <c r="E12" s="130">
        <f t="shared" si="0"/>
        <v>0.33031928405846717</v>
      </c>
      <c r="F12" s="129">
        <v>1199</v>
      </c>
      <c r="G12" s="123">
        <v>16161.11</v>
      </c>
      <c r="H12" s="124">
        <v>19377166</v>
      </c>
      <c r="I12" s="130">
        <f t="shared" si="1"/>
        <v>0.65395544143672812</v>
      </c>
      <c r="J12" s="9" t="s">
        <v>22</v>
      </c>
      <c r="K12" s="131">
        <v>3241</v>
      </c>
      <c r="L12" s="132">
        <v>4347.5600000000004</v>
      </c>
      <c r="M12" s="133">
        <v>14090435</v>
      </c>
      <c r="N12" s="134">
        <f t="shared" si="2"/>
        <v>17.388265425491355</v>
      </c>
      <c r="O12" s="131">
        <v>949</v>
      </c>
      <c r="P12" s="132">
        <v>6686.13</v>
      </c>
      <c r="Q12" s="133">
        <v>6345139</v>
      </c>
      <c r="R12" s="134">
        <f t="shared" si="3"/>
        <v>23.654030347847545</v>
      </c>
      <c r="T12" s="119">
        <f t="shared" si="4"/>
        <v>20435574</v>
      </c>
    </row>
    <row r="13" spans="1:20" ht="13.5" thickBot="1">
      <c r="A13" s="105" t="s">
        <v>23</v>
      </c>
      <c r="B13" s="129">
        <v>2599</v>
      </c>
      <c r="C13" s="123">
        <v>5923.07</v>
      </c>
      <c r="D13" s="124">
        <v>15394064</v>
      </c>
      <c r="E13" s="130">
        <f t="shared" si="0"/>
        <v>0.21945972388363516</v>
      </c>
      <c r="F13" s="129">
        <v>754</v>
      </c>
      <c r="G13" s="123">
        <v>8712.0400000000009</v>
      </c>
      <c r="H13" s="124">
        <v>6568875</v>
      </c>
      <c r="I13" s="130">
        <f t="shared" si="1"/>
        <v>0.22169142538014525</v>
      </c>
      <c r="J13" s="9" t="s">
        <v>23</v>
      </c>
      <c r="K13" s="131">
        <v>3219</v>
      </c>
      <c r="L13" s="132">
        <v>18917.91</v>
      </c>
      <c r="M13" s="133">
        <v>60896753</v>
      </c>
      <c r="N13" s="134">
        <f t="shared" si="2"/>
        <v>75.149482944606532</v>
      </c>
      <c r="O13" s="131">
        <v>866</v>
      </c>
      <c r="P13" s="132">
        <v>18127.650000000001</v>
      </c>
      <c r="Q13" s="133">
        <v>15698542</v>
      </c>
      <c r="R13" s="134">
        <f t="shared" si="3"/>
        <v>58.522561741351808</v>
      </c>
      <c r="T13" s="119">
        <f t="shared" si="4"/>
        <v>76595295</v>
      </c>
    </row>
    <row r="14" spans="1:20" ht="13.5" thickBot="1">
      <c r="A14" s="105" t="s">
        <v>24</v>
      </c>
      <c r="B14" s="129">
        <v>2561</v>
      </c>
      <c r="C14" s="123">
        <v>5614.63</v>
      </c>
      <c r="D14" s="124">
        <v>14379078</v>
      </c>
      <c r="E14" s="130">
        <f t="shared" si="0"/>
        <v>0.20498995506198059</v>
      </c>
      <c r="F14" s="129">
        <v>743</v>
      </c>
      <c r="G14" s="123">
        <v>7001.62</v>
      </c>
      <c r="H14" s="124">
        <v>5202203</v>
      </c>
      <c r="I14" s="130">
        <f t="shared" si="1"/>
        <v>0.17556793182803263</v>
      </c>
      <c r="J14" s="11" t="s">
        <v>24</v>
      </c>
      <c r="K14" s="131">
        <v>3219</v>
      </c>
      <c r="L14" s="132">
        <v>18915.98</v>
      </c>
      <c r="M14" s="133">
        <v>60890547</v>
      </c>
      <c r="N14" s="134">
        <f t="shared" si="2"/>
        <v>75.141824446112309</v>
      </c>
      <c r="O14" s="131">
        <v>866</v>
      </c>
      <c r="P14" s="132">
        <v>18116.099999999999</v>
      </c>
      <c r="Q14" s="133">
        <v>15688542</v>
      </c>
      <c r="R14" s="134">
        <f t="shared" si="3"/>
        <v>58.485282762360413</v>
      </c>
      <c r="T14" s="119">
        <f t="shared" si="4"/>
        <v>76579089</v>
      </c>
    </row>
    <row r="15" spans="1:20" ht="13.5" thickBot="1">
      <c r="A15" s="105" t="s">
        <v>25</v>
      </c>
      <c r="B15" s="129">
        <v>354</v>
      </c>
      <c r="C15" s="123">
        <v>4821.4399999999996</v>
      </c>
      <c r="D15" s="124">
        <v>1706789</v>
      </c>
      <c r="E15" s="130">
        <f t="shared" si="0"/>
        <v>2.4332199909499256E-2</v>
      </c>
      <c r="F15" s="129">
        <v>100</v>
      </c>
      <c r="G15" s="123">
        <v>9066.0300000000007</v>
      </c>
      <c r="H15" s="124">
        <v>906603</v>
      </c>
      <c r="I15" s="130">
        <f t="shared" si="1"/>
        <v>3.0596732518721369E-2</v>
      </c>
      <c r="J15" s="9" t="s">
        <v>25</v>
      </c>
      <c r="K15" s="131">
        <v>530</v>
      </c>
      <c r="L15" s="132">
        <v>7727.34</v>
      </c>
      <c r="M15" s="133">
        <v>4095490</v>
      </c>
      <c r="N15" s="134">
        <f t="shared" si="2"/>
        <v>5.0540290038913342</v>
      </c>
      <c r="O15" s="131">
        <v>73</v>
      </c>
      <c r="P15" s="132">
        <v>11223.4</v>
      </c>
      <c r="Q15" s="133">
        <v>819308</v>
      </c>
      <c r="R15" s="134">
        <f t="shared" si="3"/>
        <v>3.0542965719481128</v>
      </c>
      <c r="T15" s="119">
        <f t="shared" si="4"/>
        <v>4914798</v>
      </c>
    </row>
    <row r="16" spans="1:20" ht="13.5" thickBot="1">
      <c r="A16" s="105" t="s">
        <v>26</v>
      </c>
      <c r="B16" s="129">
        <v>1076</v>
      </c>
      <c r="C16" s="123">
        <v>1796.96</v>
      </c>
      <c r="D16" s="124">
        <v>1933525</v>
      </c>
      <c r="E16" s="130">
        <f t="shared" si="0"/>
        <v>2.7564577009820519E-2</v>
      </c>
      <c r="F16" s="129">
        <v>288</v>
      </c>
      <c r="G16" s="123">
        <v>1930.65</v>
      </c>
      <c r="H16" s="124">
        <v>556028</v>
      </c>
      <c r="I16" s="130">
        <f t="shared" si="1"/>
        <v>1.8765258871765927E-2</v>
      </c>
      <c r="J16" s="9" t="s">
        <v>26</v>
      </c>
      <c r="K16" s="131">
        <v>40</v>
      </c>
      <c r="L16" s="132">
        <v>9785.9500000000007</v>
      </c>
      <c r="M16" s="133">
        <v>391438</v>
      </c>
      <c r="N16" s="134">
        <f t="shared" si="2"/>
        <v>0.4830530669651778</v>
      </c>
      <c r="O16" s="131">
        <v>14</v>
      </c>
      <c r="P16" s="132">
        <v>10915.07</v>
      </c>
      <c r="Q16" s="133">
        <v>152811</v>
      </c>
      <c r="R16" s="134">
        <f t="shared" si="3"/>
        <v>0.56966380586539245</v>
      </c>
      <c r="T16" s="119">
        <f t="shared" si="4"/>
        <v>544249</v>
      </c>
    </row>
    <row r="17" spans="1:21" ht="13.5" thickBot="1">
      <c r="A17" s="105" t="s">
        <v>27</v>
      </c>
      <c r="B17" s="129">
        <v>5416</v>
      </c>
      <c r="C17" s="123">
        <v>12951.49</v>
      </c>
      <c r="D17" s="124">
        <v>70145281</v>
      </c>
      <c r="E17" s="97">
        <f>(E10+E11+E12+E13+E15+E16)</f>
        <v>1.0013286709907114</v>
      </c>
      <c r="F17" s="129">
        <v>1213</v>
      </c>
      <c r="G17" s="123">
        <f>H17/F17</f>
        <v>24427.628194558944</v>
      </c>
      <c r="H17" s="124">
        <f>H10+H11+H12+H13+H15+H16</f>
        <v>29630713</v>
      </c>
      <c r="I17" s="97">
        <f>(I10+I11+I12+I13+I15+I16)</f>
        <v>1</v>
      </c>
      <c r="J17" s="10" t="s">
        <v>27</v>
      </c>
      <c r="K17" s="12">
        <f>K5</f>
        <v>3646</v>
      </c>
      <c r="L17" s="81">
        <f>M17/K17</f>
        <v>22225.496708721887</v>
      </c>
      <c r="M17" s="88">
        <f>M10+M11+M12+M13+M15+M16</f>
        <v>81034161</v>
      </c>
      <c r="N17" s="87">
        <f>(N10+N11+N12+N13+N15+N16)/100</f>
        <v>1</v>
      </c>
      <c r="O17" s="12">
        <f>O5</f>
        <v>1042</v>
      </c>
      <c r="P17" s="81">
        <f>Q17/O17</f>
        <v>25743.540307101728</v>
      </c>
      <c r="Q17" s="83">
        <f>Q10+Q11+Q12+Q13+Q15+Q16</f>
        <v>26824769</v>
      </c>
      <c r="R17" s="85">
        <f>(R10+R11+R12+R13+R15+R16)/100</f>
        <v>1</v>
      </c>
      <c r="T17" s="119">
        <f t="shared" si="4"/>
        <v>107858930</v>
      </c>
    </row>
    <row r="18" spans="1:21" ht="13.5" thickBot="1">
      <c r="A18" s="105"/>
      <c r="B18" s="106" t="s">
        <v>11</v>
      </c>
      <c r="E18" s="107"/>
      <c r="F18" s="106" t="s">
        <v>12</v>
      </c>
      <c r="I18" s="108"/>
      <c r="J18" s="3"/>
      <c r="K18" s="165" t="s">
        <v>11</v>
      </c>
      <c r="L18" s="166"/>
      <c r="M18" s="166"/>
      <c r="N18" s="167"/>
      <c r="O18" s="168" t="s">
        <v>12</v>
      </c>
      <c r="P18" s="169"/>
      <c r="Q18" s="169"/>
      <c r="R18" s="170"/>
    </row>
    <row r="19" spans="1:21" ht="13.5" thickBot="1">
      <c r="A19" s="105" t="s">
        <v>28</v>
      </c>
      <c r="B19" s="106" t="s">
        <v>13</v>
      </c>
      <c r="C19" s="100" t="s">
        <v>14</v>
      </c>
      <c r="D19" s="100" t="s">
        <v>15</v>
      </c>
      <c r="E19" s="107" t="s">
        <v>16</v>
      </c>
      <c r="F19" s="106" t="s">
        <v>13</v>
      </c>
      <c r="G19" s="100" t="s">
        <v>14</v>
      </c>
      <c r="H19" s="100" t="s">
        <v>15</v>
      </c>
      <c r="I19" s="108" t="s">
        <v>16</v>
      </c>
      <c r="J19" s="4" t="s">
        <v>28</v>
      </c>
      <c r="K19" s="5" t="s">
        <v>13</v>
      </c>
      <c r="L19" s="6" t="s">
        <v>14</v>
      </c>
      <c r="M19" s="6" t="s">
        <v>15</v>
      </c>
      <c r="N19" s="7" t="s">
        <v>16</v>
      </c>
      <c r="O19" s="5" t="s">
        <v>13</v>
      </c>
      <c r="P19" s="6" t="s">
        <v>14</v>
      </c>
      <c r="Q19" s="6" t="s">
        <v>15</v>
      </c>
      <c r="R19" s="7" t="s">
        <v>16</v>
      </c>
    </row>
    <row r="20" spans="1:21" ht="13.5" thickBot="1">
      <c r="A20" s="105" t="s">
        <v>29</v>
      </c>
      <c r="B20" s="129">
        <v>4407</v>
      </c>
      <c r="C20" s="123">
        <v>7144.48</v>
      </c>
      <c r="D20" s="124">
        <v>31485711</v>
      </c>
      <c r="E20" s="135">
        <f>(D20/D23)*100</f>
        <v>44.826867767826585</v>
      </c>
      <c r="F20" s="129">
        <v>996</v>
      </c>
      <c r="G20" s="123">
        <v>9362.43</v>
      </c>
      <c r="H20" s="124">
        <v>9324984</v>
      </c>
      <c r="I20" s="135">
        <f>(H20/H23)*100</f>
        <v>31.470670314278298</v>
      </c>
      <c r="J20" s="8" t="s">
        <v>29</v>
      </c>
      <c r="K20" s="131">
        <v>3235</v>
      </c>
      <c r="L20" s="132">
        <v>19001.46</v>
      </c>
      <c r="M20" s="133">
        <v>61469724</v>
      </c>
      <c r="N20" s="134">
        <f>(M20/M23)*100</f>
        <v>75.856556347883952</v>
      </c>
      <c r="O20" s="131">
        <v>875</v>
      </c>
      <c r="P20" s="132">
        <v>18189.37</v>
      </c>
      <c r="Q20" s="133">
        <v>15915697</v>
      </c>
      <c r="R20" s="134">
        <f>(Q20/Q23)*100</f>
        <v>59.332093409639427</v>
      </c>
      <c r="T20" s="119">
        <f>Q20+M20</f>
        <v>77385421</v>
      </c>
    </row>
    <row r="21" spans="1:21" ht="13.5" thickBot="1">
      <c r="A21" s="105" t="s">
        <v>30</v>
      </c>
      <c r="B21" s="129">
        <v>3892</v>
      </c>
      <c r="C21" s="123">
        <v>3748.21</v>
      </c>
      <c r="D21" s="124">
        <v>14588018</v>
      </c>
      <c r="E21" s="135">
        <f>(D21/D23)*100</f>
        <v>20.769267490280718</v>
      </c>
      <c r="F21" s="129">
        <v>10</v>
      </c>
      <c r="G21" s="123">
        <v>2196</v>
      </c>
      <c r="H21" s="124">
        <v>21960</v>
      </c>
      <c r="I21" s="135">
        <f>(H21/H23)*100</f>
        <v>7.4112290176750056E-2</v>
      </c>
      <c r="J21" s="9" t="s">
        <v>30</v>
      </c>
      <c r="K21" s="131">
        <v>640</v>
      </c>
      <c r="L21" s="132">
        <v>7270.95</v>
      </c>
      <c r="M21" s="133">
        <v>4653407</v>
      </c>
      <c r="N21" s="134">
        <f>(M21/M23)*100</f>
        <v>5.7425250568090664</v>
      </c>
      <c r="O21" s="131">
        <v>305</v>
      </c>
      <c r="P21" s="132">
        <v>12641.3</v>
      </c>
      <c r="Q21" s="133">
        <v>3855597</v>
      </c>
      <c r="R21" s="134">
        <f>(Q21/Q23)*100</f>
        <v>14.373271956228214</v>
      </c>
      <c r="T21" s="119">
        <f>Q21+M21</f>
        <v>8509004</v>
      </c>
    </row>
    <row r="22" spans="1:21" ht="13.5" thickBot="1">
      <c r="A22" s="105" t="s">
        <v>31</v>
      </c>
      <c r="B22" s="129">
        <v>5019</v>
      </c>
      <c r="C22" s="123">
        <v>4814.6499999999996</v>
      </c>
      <c r="D22" s="124">
        <v>24164752</v>
      </c>
      <c r="E22" s="135">
        <f>(D22/D23)*100</f>
        <v>34.403864741892697</v>
      </c>
      <c r="F22" s="129">
        <v>1203</v>
      </c>
      <c r="G22" s="123">
        <v>16860.990000000002</v>
      </c>
      <c r="H22" s="124">
        <v>20283769</v>
      </c>
      <c r="I22" s="135">
        <f>(H22/H23)*100</f>
        <v>68.455217395544949</v>
      </c>
      <c r="J22" s="9" t="s">
        <v>31</v>
      </c>
      <c r="K22" s="131">
        <v>3254</v>
      </c>
      <c r="L22" s="132">
        <v>4582.37</v>
      </c>
      <c r="M22" s="133">
        <v>14911030</v>
      </c>
      <c r="N22" s="134">
        <f>(M22/M23)*100</f>
        <v>18.400918595306983</v>
      </c>
      <c r="O22" s="131">
        <v>957</v>
      </c>
      <c r="P22" s="132">
        <v>7370.4</v>
      </c>
      <c r="Q22" s="133">
        <v>7053475</v>
      </c>
      <c r="R22" s="134">
        <f>(Q22/Q23)*100</f>
        <v>26.294634634132358</v>
      </c>
      <c r="T22" s="119">
        <f>Q22+M22</f>
        <v>21964505</v>
      </c>
    </row>
    <row r="23" spans="1:21" ht="13.5" thickBot="1">
      <c r="A23" s="105" t="s">
        <v>32</v>
      </c>
      <c r="B23" s="136">
        <f>B17</f>
        <v>5416</v>
      </c>
      <c r="C23" s="136">
        <f>(D23/B23)</f>
        <v>12968.700332348597</v>
      </c>
      <c r="D23" s="136">
        <f>SUM(D20:D22)</f>
        <v>70238481</v>
      </c>
      <c r="E23" s="135">
        <f>(D23/D23)*100</f>
        <v>100</v>
      </c>
      <c r="F23" s="136">
        <f>F17</f>
        <v>1213</v>
      </c>
      <c r="G23" s="136">
        <f>(H23/F23)</f>
        <v>24427.628194558944</v>
      </c>
      <c r="H23" s="136">
        <f>SUM(H20:H22)</f>
        <v>29630713</v>
      </c>
      <c r="I23" s="135">
        <f>(H23/H23)*100</f>
        <v>100</v>
      </c>
      <c r="J23" s="10" t="s">
        <v>32</v>
      </c>
      <c r="K23" s="12">
        <f>K17</f>
        <v>3646</v>
      </c>
      <c r="L23" s="46">
        <f>(M23/K23)</f>
        <v>22225.496708721887</v>
      </c>
      <c r="M23" s="89">
        <f>SUM(M20:M22)</f>
        <v>81034161</v>
      </c>
      <c r="N23" s="49">
        <f>(M23/M23)*100</f>
        <v>100</v>
      </c>
      <c r="O23" s="43">
        <f>O17</f>
        <v>1042</v>
      </c>
      <c r="P23" s="84">
        <f>(Q23/O23)</f>
        <v>25743.540307101728</v>
      </c>
      <c r="Q23" s="46">
        <f>SUM(Q20:Q22)</f>
        <v>26824769</v>
      </c>
      <c r="R23" s="86">
        <f>(Q23/Q23)*100</f>
        <v>100</v>
      </c>
      <c r="T23" s="119">
        <f>Q23+M23</f>
        <v>107858930</v>
      </c>
    </row>
    <row r="24" spans="1:21" ht="13.5" thickBot="1">
      <c r="A24" s="105"/>
      <c r="B24" s="106" t="s">
        <v>11</v>
      </c>
      <c r="E24" s="107"/>
      <c r="F24" s="106" t="s">
        <v>12</v>
      </c>
      <c r="I24" s="108"/>
      <c r="J24" s="3"/>
      <c r="K24" s="165" t="s">
        <v>11</v>
      </c>
      <c r="L24" s="166"/>
      <c r="M24" s="166"/>
      <c r="N24" s="167"/>
      <c r="O24" s="168" t="s">
        <v>12</v>
      </c>
      <c r="P24" s="169"/>
      <c r="Q24" s="169"/>
      <c r="R24" s="170"/>
    </row>
    <row r="25" spans="1:21" ht="13.5" thickBot="1">
      <c r="A25" s="105" t="s">
        <v>33</v>
      </c>
      <c r="B25" s="106" t="s">
        <v>13</v>
      </c>
      <c r="C25" s="100" t="s">
        <v>14</v>
      </c>
      <c r="D25" s="100" t="s">
        <v>15</v>
      </c>
      <c r="E25" s="107" t="s">
        <v>16</v>
      </c>
      <c r="F25" s="106" t="s">
        <v>13</v>
      </c>
      <c r="G25" s="100" t="s">
        <v>14</v>
      </c>
      <c r="H25" s="100" t="s">
        <v>15</v>
      </c>
      <c r="I25" s="108" t="s">
        <v>16</v>
      </c>
      <c r="J25" s="4" t="s">
        <v>33</v>
      </c>
      <c r="K25" s="5" t="s">
        <v>13</v>
      </c>
      <c r="L25" s="6" t="s">
        <v>14</v>
      </c>
      <c r="M25" s="6" t="s">
        <v>15</v>
      </c>
      <c r="N25" s="7" t="s">
        <v>16</v>
      </c>
      <c r="O25" s="5" t="s">
        <v>13</v>
      </c>
      <c r="P25" s="6" t="s">
        <v>14</v>
      </c>
      <c r="Q25" s="6" t="s">
        <v>15</v>
      </c>
      <c r="R25" s="7" t="s">
        <v>16</v>
      </c>
      <c r="T25" s="95" t="s">
        <v>60</v>
      </c>
    </row>
    <row r="26" spans="1:21" ht="13.5" thickBot="1">
      <c r="A26" s="105" t="s">
        <v>34</v>
      </c>
      <c r="B26" s="129">
        <v>5338</v>
      </c>
      <c r="C26" s="123">
        <v>9592.3799999999992</v>
      </c>
      <c r="D26" s="124">
        <v>51204103</v>
      </c>
      <c r="E26" s="137">
        <f>(D26/D29)*100</f>
        <v>72.900356429974622</v>
      </c>
      <c r="F26" s="129">
        <v>1202</v>
      </c>
      <c r="G26" s="123">
        <v>17969.39</v>
      </c>
      <c r="H26" s="124">
        <v>21599207</v>
      </c>
      <c r="I26" s="138">
        <f>(H26/H29)*100</f>
        <v>72.894658322936749</v>
      </c>
      <c r="J26" s="8" t="s">
        <v>34</v>
      </c>
      <c r="K26" s="131">
        <v>3264</v>
      </c>
      <c r="L26" s="132">
        <v>4794.88</v>
      </c>
      <c r="M26" s="133">
        <v>15650480</v>
      </c>
      <c r="N26" s="134">
        <f>(M26/M29)*100</f>
        <v>19.313434984536954</v>
      </c>
      <c r="O26" s="131">
        <v>959</v>
      </c>
      <c r="P26" s="132">
        <v>10588.23</v>
      </c>
      <c r="Q26" s="133">
        <v>10154108</v>
      </c>
      <c r="R26" s="134">
        <f>(Q26/Q29)*100</f>
        <v>37.853477880834689</v>
      </c>
      <c r="S26" s="119">
        <f>M26+Q26</f>
        <v>25804588</v>
      </c>
      <c r="T26" s="139">
        <f>(M26+Q26)/(Q29+M29)</f>
        <v>0.23924387160154473</v>
      </c>
      <c r="U26" s="80">
        <f>S26/1000000</f>
        <v>25.804587999999999</v>
      </c>
    </row>
    <row r="27" spans="1:21" ht="13.5" thickBot="1">
      <c r="A27" s="105" t="s">
        <v>35</v>
      </c>
      <c r="B27" s="129">
        <v>2731</v>
      </c>
      <c r="C27" s="123">
        <v>6261.76</v>
      </c>
      <c r="D27" s="124">
        <v>17100853</v>
      </c>
      <c r="E27" s="137">
        <f>(D27/D29)*100</f>
        <v>24.346843434726328</v>
      </c>
      <c r="F27" s="129">
        <v>765</v>
      </c>
      <c r="G27" s="123">
        <v>9771.8700000000008</v>
      </c>
      <c r="H27" s="124">
        <v>7475478</v>
      </c>
      <c r="I27" s="138">
        <f>(H27/H29)*100</f>
        <v>25.22881578988666</v>
      </c>
      <c r="J27" s="9" t="s">
        <v>35</v>
      </c>
      <c r="K27" s="131">
        <v>3263</v>
      </c>
      <c r="L27" s="132">
        <v>19917.939999999999</v>
      </c>
      <c r="M27" s="133">
        <v>64992243</v>
      </c>
      <c r="N27" s="134">
        <f>(M27/M29)*100</f>
        <v>80.203511948497876</v>
      </c>
      <c r="O27" s="131">
        <v>874</v>
      </c>
      <c r="P27" s="132">
        <v>18899.14</v>
      </c>
      <c r="Q27" s="133">
        <v>16517850</v>
      </c>
      <c r="R27" s="134">
        <f>(Q27/Q29)*100</f>
        <v>61.576858313299923</v>
      </c>
      <c r="S27" s="119">
        <f>M27+Q27</f>
        <v>81510093</v>
      </c>
      <c r="T27" s="139">
        <f>(M27+Q27)/(Q29+M29)</f>
        <v>0.75571019478869295</v>
      </c>
      <c r="U27" s="80">
        <f t="shared" ref="U27:U28" si="5">S27/1000000</f>
        <v>81.510092999999998</v>
      </c>
    </row>
    <row r="28" spans="1:21" ht="13.5" thickBot="1">
      <c r="A28" s="105" t="s">
        <v>36</v>
      </c>
      <c r="B28" s="129">
        <v>1076</v>
      </c>
      <c r="C28" s="123">
        <v>1796.96</v>
      </c>
      <c r="D28" s="124">
        <v>1933525</v>
      </c>
      <c r="E28" s="140">
        <f>(D28/D29)*100</f>
        <v>2.7528001352990534</v>
      </c>
      <c r="F28" s="129">
        <v>288</v>
      </c>
      <c r="G28" s="123">
        <v>1930.65</v>
      </c>
      <c r="H28" s="124">
        <v>556028</v>
      </c>
      <c r="I28" s="141">
        <f>(H28/H29)*100</f>
        <v>1.8765258871765926</v>
      </c>
      <c r="J28" s="9" t="s">
        <v>36</v>
      </c>
      <c r="K28" s="131">
        <v>40</v>
      </c>
      <c r="L28" s="132">
        <v>9785.9500000000007</v>
      </c>
      <c r="M28" s="133">
        <v>391438</v>
      </c>
      <c r="N28" s="134">
        <f>(M28/$M$17)*100</f>
        <v>0.4830530669651778</v>
      </c>
      <c r="O28" s="131">
        <v>14</v>
      </c>
      <c r="P28" s="132">
        <v>10915.07</v>
      </c>
      <c r="Q28" s="133">
        <v>152811</v>
      </c>
      <c r="R28" s="134">
        <f>(Q28/Q29)*100</f>
        <v>0.56966380586539245</v>
      </c>
      <c r="S28" s="119">
        <f>M28+Q28</f>
        <v>544249</v>
      </c>
      <c r="T28" s="139">
        <f>(M28+Q28)/(Q29+M29)</f>
        <v>5.0459336097623073E-3</v>
      </c>
      <c r="U28" s="80">
        <f t="shared" si="5"/>
        <v>0.54424899999999998</v>
      </c>
    </row>
    <row r="29" spans="1:21" ht="13.5" thickBot="1">
      <c r="A29" s="105" t="s">
        <v>32</v>
      </c>
      <c r="B29" s="142">
        <f>B17</f>
        <v>5416</v>
      </c>
      <c r="C29" s="143">
        <f>(D29/B29)</f>
        <v>12968.700332348597</v>
      </c>
      <c r="D29" s="143">
        <f>SUM(D26:D28)</f>
        <v>70238481</v>
      </c>
      <c r="E29" s="144">
        <f>(D29/D29)*100</f>
        <v>100</v>
      </c>
      <c r="F29" s="143">
        <f>F17</f>
        <v>1213</v>
      </c>
      <c r="G29" s="143">
        <f>(H29/F29)</f>
        <v>24427.628194558944</v>
      </c>
      <c r="H29" s="143">
        <f>SUM(H26:H28)</f>
        <v>29630713</v>
      </c>
      <c r="I29" s="145">
        <f>(H29/H29)*100</f>
        <v>100</v>
      </c>
      <c r="J29" s="10" t="s">
        <v>32</v>
      </c>
      <c r="K29" s="44">
        <f>K17</f>
        <v>3646</v>
      </c>
      <c r="L29" s="45">
        <f>(M29/K29)</f>
        <v>22225.496708721887</v>
      </c>
      <c r="M29" s="89">
        <f>SUM(M26:M28)</f>
        <v>81034161</v>
      </c>
      <c r="N29" s="47">
        <f>(M29/M29)*100</f>
        <v>100</v>
      </c>
      <c r="O29" s="44">
        <f>O17</f>
        <v>1042</v>
      </c>
      <c r="P29" s="45">
        <f>(Q29/O29)</f>
        <v>25743.540307101728</v>
      </c>
      <c r="Q29" s="45">
        <f>SUM(Q26:Q28)</f>
        <v>26824769</v>
      </c>
      <c r="R29" s="86">
        <f>(Q29/Q29)*100</f>
        <v>100</v>
      </c>
      <c r="S29" s="119">
        <f>M29+Q29</f>
        <v>107858930</v>
      </c>
      <c r="U29" s="80">
        <f>S29/1000000</f>
        <v>107.85893</v>
      </c>
    </row>
    <row r="30" spans="1:21">
      <c r="A30" s="105"/>
      <c r="B30" s="106"/>
      <c r="E30" s="107"/>
      <c r="F30" s="106"/>
      <c r="I30" s="108"/>
    </row>
    <row r="31" spans="1:21">
      <c r="A31" s="1" t="s">
        <v>37</v>
      </c>
      <c r="B31" s="106"/>
      <c r="E31" s="107"/>
      <c r="F31" s="106"/>
      <c r="I31" s="108"/>
    </row>
    <row r="32" spans="1:21" ht="13.5" thickBot="1">
      <c r="A32" s="105"/>
      <c r="B32" s="106"/>
      <c r="E32" s="107"/>
      <c r="F32" s="106"/>
      <c r="I32" s="108"/>
      <c r="J32" s="3"/>
    </row>
    <row r="33" spans="1:16" ht="13.5" thickBot="1">
      <c r="A33" s="105" t="s">
        <v>29</v>
      </c>
      <c r="B33" s="146">
        <f>B20</f>
        <v>4407</v>
      </c>
      <c r="C33" s="147">
        <f>(D33/B33)</f>
        <v>7144.4771953710006</v>
      </c>
      <c r="D33" s="147">
        <f>D20</f>
        <v>31485711</v>
      </c>
      <c r="E33" s="148">
        <f>(D33/$D$36)</f>
        <v>0.44826867767826584</v>
      </c>
      <c r="F33" s="146">
        <f>F20</f>
        <v>996</v>
      </c>
      <c r="G33" s="147">
        <f>(H33/F33)</f>
        <v>9362.4337349397592</v>
      </c>
      <c r="H33" s="147">
        <f>H20</f>
        <v>9324984</v>
      </c>
      <c r="I33" s="148">
        <f>(H33/$H$36)</f>
        <v>0.31470670314278298</v>
      </c>
      <c r="J33" s="4" t="s">
        <v>28</v>
      </c>
      <c r="K33" s="7" t="s">
        <v>16</v>
      </c>
    </row>
    <row r="34" spans="1:16">
      <c r="A34" s="105" t="s">
        <v>30</v>
      </c>
      <c r="B34" s="146">
        <f>B21</f>
        <v>3892</v>
      </c>
      <c r="C34" s="147">
        <f>(D34/B34)</f>
        <v>3748.2060637204522</v>
      </c>
      <c r="D34" s="147">
        <f>D21</f>
        <v>14588018</v>
      </c>
      <c r="E34" s="148">
        <f>(D34/$D$36)</f>
        <v>0.20769267490280718</v>
      </c>
      <c r="F34" s="146">
        <f>F21</f>
        <v>10</v>
      </c>
      <c r="G34" s="147">
        <f>(H34/F34)</f>
        <v>2196</v>
      </c>
      <c r="H34" s="147">
        <f>H21</f>
        <v>21960</v>
      </c>
      <c r="I34" s="148">
        <f>(H34/$H$36)</f>
        <v>7.411229017675005E-4</v>
      </c>
      <c r="J34" s="8" t="s">
        <v>29</v>
      </c>
      <c r="K34" s="149">
        <f>(M20+Q20)/($M$23+$Q$23)</f>
        <v>0.71746883637729397</v>
      </c>
      <c r="M34" s="119">
        <f>M20+Q20</f>
        <v>77385421</v>
      </c>
      <c r="O34" s="80">
        <f>M34/1000000</f>
        <v>77.385420999999994</v>
      </c>
      <c r="P34" s="139"/>
    </row>
    <row r="35" spans="1:16">
      <c r="A35" s="105" t="s">
        <v>31</v>
      </c>
      <c r="B35" s="146">
        <f>B22</f>
        <v>5019</v>
      </c>
      <c r="C35" s="147">
        <f>(D35/B35)</f>
        <v>4814.6547120940422</v>
      </c>
      <c r="D35" s="147">
        <f>D22</f>
        <v>24164752</v>
      </c>
      <c r="E35" s="148">
        <f>(D35/$D$36)</f>
        <v>0.34403864741892698</v>
      </c>
      <c r="F35" s="146">
        <f>F22</f>
        <v>1203</v>
      </c>
      <c r="G35" s="147">
        <f>(H35/F35)</f>
        <v>16860.988362427266</v>
      </c>
      <c r="H35" s="147">
        <f>H22</f>
        <v>20283769</v>
      </c>
      <c r="I35" s="148">
        <f>(H35/$H$36)</f>
        <v>0.68455217395544954</v>
      </c>
      <c r="J35" s="9" t="s">
        <v>30</v>
      </c>
      <c r="K35" s="149">
        <f>(M21+Q21)/($M$23+$Q$23)</f>
        <v>7.8890120641842074E-2</v>
      </c>
      <c r="M35" s="119">
        <f>M21+Q21</f>
        <v>8509004</v>
      </c>
      <c r="O35" s="80">
        <f>M35/1000000</f>
        <v>8.5090039999999991</v>
      </c>
      <c r="P35" s="139"/>
    </row>
    <row r="36" spans="1:16">
      <c r="A36" s="105"/>
      <c r="B36" s="106"/>
      <c r="D36" s="100">
        <f>SUM(D33:D35)</f>
        <v>70238481</v>
      </c>
      <c r="E36" s="107"/>
      <c r="F36" s="106"/>
      <c r="H36" s="100">
        <f>SUM(H33:H35)</f>
        <v>29630713</v>
      </c>
      <c r="I36" s="108"/>
      <c r="J36" s="9" t="s">
        <v>31</v>
      </c>
      <c r="K36" s="149">
        <f>(M22+Q22)/($M$23+$Q$23)</f>
        <v>0.203641042980864</v>
      </c>
      <c r="M36" s="119">
        <f>M22+Q22</f>
        <v>21964505</v>
      </c>
      <c r="O36" s="80">
        <f>M36/1000000</f>
        <v>21.964504999999999</v>
      </c>
      <c r="P36" s="139"/>
    </row>
    <row r="37" spans="1:16" ht="13.5" thickBot="1">
      <c r="A37" s="105" t="s">
        <v>29</v>
      </c>
      <c r="B37" s="107">
        <f>(D33+H33)/($D$36+$H$36)</f>
        <v>0.40864147757115171</v>
      </c>
      <c r="D37" s="100">
        <f>D33+H33</f>
        <v>40810695</v>
      </c>
      <c r="E37" s="150">
        <f>D37/1000000</f>
        <v>40.810695000000003</v>
      </c>
      <c r="F37" s="106"/>
      <c r="I37" s="108"/>
      <c r="J37" s="10" t="s">
        <v>32</v>
      </c>
      <c r="K37" s="48">
        <v>1</v>
      </c>
      <c r="M37" s="119">
        <f>SUM(M34:M36)</f>
        <v>107858930</v>
      </c>
      <c r="O37" s="80">
        <f>M37/1000000</f>
        <v>107.85893</v>
      </c>
    </row>
    <row r="38" spans="1:16">
      <c r="A38" s="105" t="s">
        <v>30</v>
      </c>
      <c r="B38" s="107">
        <f>(D34+H34)/($D$36+$H$36)</f>
        <v>0.14629113758543</v>
      </c>
      <c r="D38" s="100">
        <f>D34+H34</f>
        <v>14609978</v>
      </c>
      <c r="E38" s="150">
        <f>D38/1000000</f>
        <v>14.609978</v>
      </c>
      <c r="F38" s="106"/>
      <c r="I38" s="108"/>
    </row>
    <row r="39" spans="1:16">
      <c r="A39" s="105" t="s">
        <v>31</v>
      </c>
      <c r="B39" s="107">
        <f>(D35+H35)/($D$36+$H$36)</f>
        <v>0.44506738484341829</v>
      </c>
      <c r="D39" s="100">
        <f>D35+H35</f>
        <v>44448521</v>
      </c>
      <c r="E39" s="150">
        <f>D39/1000000</f>
        <v>44.448521</v>
      </c>
      <c r="F39" s="106"/>
      <c r="I39" s="108"/>
    </row>
    <row r="40" spans="1:16">
      <c r="A40" s="105" t="s">
        <v>38</v>
      </c>
      <c r="B40" s="107">
        <f>SUM(B37:B39)</f>
        <v>1</v>
      </c>
      <c r="C40" s="151"/>
      <c r="D40" s="151">
        <f>SUM(D37:D39)</f>
        <v>99869194</v>
      </c>
      <c r="E40" s="150">
        <f>D40/1000000</f>
        <v>99.869193999999993</v>
      </c>
      <c r="F40" s="106"/>
      <c r="G40" s="151"/>
      <c r="H40" s="151"/>
      <c r="I40" s="108"/>
    </row>
    <row r="41" spans="1:16" ht="13.5" thickBot="1">
      <c r="A41" s="152"/>
      <c r="B41" s="153"/>
      <c r="C41" s="154"/>
      <c r="D41" s="154"/>
      <c r="E41" s="155"/>
      <c r="F41" s="153"/>
      <c r="G41" s="154"/>
      <c r="H41" s="154"/>
      <c r="I41" s="156"/>
    </row>
    <row r="45" spans="1:16">
      <c r="A45" s="28" t="s">
        <v>10</v>
      </c>
      <c r="E45" s="101" t="s">
        <v>61</v>
      </c>
      <c r="F45" s="171"/>
      <c r="G45" s="171"/>
    </row>
    <row r="46" spans="1:16">
      <c r="A46" s="105" t="s">
        <v>29</v>
      </c>
      <c r="B46" s="158">
        <f>SUM(C46)/C49</f>
        <v>0.5689942879376314</v>
      </c>
      <c r="C46" s="100">
        <f>SUM(D33+H33+M20+Q20)</f>
        <v>118196116</v>
      </c>
      <c r="D46" s="159">
        <f>C46/1000000</f>
        <v>118.196116</v>
      </c>
      <c r="E46" s="160" t="s">
        <v>34</v>
      </c>
      <c r="F46" s="101">
        <f>(D26+H26)/($D$29+$H$29)</f>
        <v>0.7289866582882405</v>
      </c>
      <c r="G46" s="161">
        <f>D26+H26</f>
        <v>72803310</v>
      </c>
      <c r="H46" s="159">
        <f>G46/1000000</f>
        <v>72.803309999999996</v>
      </c>
    </row>
    <row r="47" spans="1:16">
      <c r="A47" s="105" t="s">
        <v>30</v>
      </c>
      <c r="B47" s="158">
        <f>SUM(C47)/C49</f>
        <v>0.11129442443720332</v>
      </c>
      <c r="C47" s="100">
        <f>SUM(D34+H34+M21+Q21)</f>
        <v>23118982</v>
      </c>
      <c r="D47" s="159">
        <f>C47/1000000</f>
        <v>23.118981999999999</v>
      </c>
      <c r="E47" s="160" t="s">
        <v>35</v>
      </c>
      <c r="F47" s="101">
        <f>(D27+H27)/($D$29+$H$29)</f>
        <v>0.24608520421222183</v>
      </c>
      <c r="G47" s="161">
        <f>D27+H27</f>
        <v>24576331</v>
      </c>
      <c r="H47" s="159">
        <f>G47/1000000</f>
        <v>24.576331</v>
      </c>
    </row>
    <row r="48" spans="1:16">
      <c r="A48" s="105" t="s">
        <v>31</v>
      </c>
      <c r="B48" s="158">
        <f>SUM(C48)/C49</f>
        <v>0.31971128762516526</v>
      </c>
      <c r="C48" s="100">
        <f>SUM(D35+H35+M22+Q22)</f>
        <v>66413026</v>
      </c>
      <c r="D48" s="159">
        <f>C48/1000000</f>
        <v>66.413026000000002</v>
      </c>
      <c r="E48" s="160" t="s">
        <v>36</v>
      </c>
      <c r="F48" s="101">
        <f>(D28+H28)/($D$29+$H$29)</f>
        <v>2.4928137499537647E-2</v>
      </c>
      <c r="G48" s="161">
        <f>D28+H28</f>
        <v>2489553</v>
      </c>
      <c r="H48" s="159">
        <f>G48/1000000</f>
        <v>2.4895529999999999</v>
      </c>
    </row>
    <row r="49" spans="2:10">
      <c r="B49" s="101">
        <f>SUM(B46:B48)</f>
        <v>1</v>
      </c>
      <c r="C49" s="100">
        <f>SUM(D36+H36+M23+Q23)</f>
        <v>207728124</v>
      </c>
      <c r="D49" s="159">
        <f>C49/1000000</f>
        <v>207.72812400000001</v>
      </c>
      <c r="G49" s="100">
        <f>SUM(G46:G48)</f>
        <v>99869194</v>
      </c>
      <c r="H49" s="159">
        <f>G49/1000000</f>
        <v>99.869193999999993</v>
      </c>
    </row>
    <row r="54" spans="2:10">
      <c r="D54" s="100" t="s">
        <v>70</v>
      </c>
      <c r="E54" s="98" t="s">
        <v>66</v>
      </c>
      <c r="F54" s="157" t="s">
        <v>67</v>
      </c>
      <c r="G54" s="157" t="s">
        <v>37</v>
      </c>
      <c r="H54" s="100" t="s">
        <v>68</v>
      </c>
    </row>
    <row r="55" spans="2:10">
      <c r="C55" s="159">
        <f>D55/1000000</f>
        <v>98.607898000000006</v>
      </c>
      <c r="D55" s="161">
        <f>($D$26+$H$26+$M$26+$Q$26)</f>
        <v>98607898</v>
      </c>
      <c r="E55" s="160" t="s">
        <v>69</v>
      </c>
      <c r="F55" s="101">
        <f>($D$26+$H$26+$M$26+$Q$26)/($D$29+$H$29+$M$29+$Q$29)</f>
        <v>0.47469690719394358</v>
      </c>
      <c r="G55" s="101">
        <f>($D$26+$H$26)/($D$29+$H$29)</f>
        <v>0.7289866582882405</v>
      </c>
      <c r="H55" s="101">
        <f>($M$26+$Q$26)/($M$29+$Q$29)</f>
        <v>0.23924387160154473</v>
      </c>
      <c r="I55" s="161">
        <f>($M$26+$Q$26)</f>
        <v>25804588</v>
      </c>
      <c r="J55" s="162">
        <f>I55/1000000</f>
        <v>25.804587999999999</v>
      </c>
    </row>
    <row r="56" spans="2:10">
      <c r="C56" s="159">
        <f>D56/1000000</f>
        <v>106.08642399999999</v>
      </c>
      <c r="D56" s="161">
        <f>($D$27+$H$27+$M$27+$Q$27)</f>
        <v>106086424</v>
      </c>
      <c r="E56" s="160" t="s">
        <v>35</v>
      </c>
      <c r="F56" s="101">
        <f>($D$27+$H$27+$M$27+$Q$27)/($D$29+$H$29+$M$29+$Q$29)</f>
        <v>0.51069841655143433</v>
      </c>
      <c r="G56" s="101">
        <f>($D$27+$H$27)/($D$29+$H$29)</f>
        <v>0.24608520421222183</v>
      </c>
      <c r="H56" s="101">
        <f>($M$27+$Q$27)/($M$29+$Q$29)</f>
        <v>0.75571019478869295</v>
      </c>
      <c r="I56" s="161">
        <f>($M$27+$Q$27)</f>
        <v>81510093</v>
      </c>
      <c r="J56" s="162">
        <f>I56/1000000</f>
        <v>81.510092999999998</v>
      </c>
    </row>
    <row r="57" spans="2:10">
      <c r="C57" s="159">
        <f>D57/1000000</f>
        <v>3.0338020000000001</v>
      </c>
      <c r="D57" s="161">
        <f>($D$28+$H$28+$M$28+$Q$28)</f>
        <v>3033802</v>
      </c>
      <c r="E57" s="160" t="s">
        <v>36</v>
      </c>
      <c r="F57" s="101">
        <f>($D$28+$H$28+$M$28+$Q$28)/($D$29+$H$29+$M$29+$Q$29)</f>
        <v>1.4604676254622122E-2</v>
      </c>
      <c r="G57" s="101">
        <f>($D$28+$H$28)/($D$29+$H$29)</f>
        <v>2.4928137499537647E-2</v>
      </c>
      <c r="H57" s="101">
        <f>($M$28+$Q$28)/($M$29+$Q$29)</f>
        <v>5.0459336097623073E-3</v>
      </c>
      <c r="I57" s="161">
        <f>($M$28+$Q$28)</f>
        <v>544249</v>
      </c>
      <c r="J57" s="162">
        <f>I57/1000000</f>
        <v>0.54424899999999998</v>
      </c>
    </row>
    <row r="58" spans="2:10">
      <c r="C58" s="159">
        <f>D58/1000000</f>
        <v>207.72812400000001</v>
      </c>
      <c r="D58" s="100">
        <f>SUM(D55:D57)</f>
        <v>207728124</v>
      </c>
      <c r="I58" s="161">
        <f>SUM(I55:I57)</f>
        <v>107858930</v>
      </c>
      <c r="J58" s="162">
        <f>I58/1000000</f>
        <v>107.85893</v>
      </c>
    </row>
  </sheetData>
  <mergeCells count="9">
    <mergeCell ref="K3:N3"/>
    <mergeCell ref="O3:R3"/>
    <mergeCell ref="K8:N8"/>
    <mergeCell ref="O8:R8"/>
    <mergeCell ref="F45:G45"/>
    <mergeCell ref="K18:N18"/>
    <mergeCell ref="O18:R18"/>
    <mergeCell ref="K24:N24"/>
    <mergeCell ref="O24:R24"/>
  </mergeCells>
  <phoneticPr fontId="0" type="noConversion"/>
  <pageMargins left="0.75" right="0.75" top="1" bottom="1" header="0.5" footer="0.5"/>
  <pageSetup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Chart2GP-UGRecvgAid</vt:lpstr>
      <vt:lpstr>Chart9AidByType</vt:lpstr>
      <vt:lpstr>Profile Graphs Data</vt:lpstr>
      <vt:lpstr>SAO Report Graphs Data</vt:lpstr>
      <vt:lpstr>Need Graphs Data</vt:lpstr>
      <vt:lpstr>Chart1TotalEnrollment</vt:lpstr>
      <vt:lpstr>Chart3SplitElig_NoNeed</vt:lpstr>
      <vt:lpstr>Chart4 Total Aid by Type</vt:lpstr>
      <vt:lpstr>Chart5TotalAidBySource</vt:lpstr>
      <vt:lpstr>Chart6 UGTotalAidBySource</vt:lpstr>
      <vt:lpstr>Chart7GRADPROFTotalAidBySource</vt:lpstr>
      <vt:lpstr>Chart8SplitAidEligGP-GU</vt:lpstr>
      <vt:lpstr>Chart10UndergradNeedBased</vt:lpstr>
      <vt:lpstr>Chart11InStateFreshmanAid</vt:lpstr>
      <vt:lpstr>Chart12NeedAidBySource</vt:lpstr>
      <vt:lpstr>Chart13UGNeedAidBySource </vt:lpstr>
      <vt:lpstr>Chart14GRADPNeedAidBySource </vt:lpstr>
      <vt:lpstr>Chart15TOTAL_GiftAidBySource   </vt:lpstr>
      <vt:lpstr>Chart16UG_GiftAidBySource </vt:lpstr>
      <vt:lpstr>Chart17GRADPR_GiftAidBySource  </vt:lpstr>
      <vt:lpstr>Chart18TotalAidByType</vt:lpstr>
      <vt:lpstr>Chart19UG TotalAidByType </vt:lpstr>
      <vt:lpstr>Chart20GradProf TotalAidByType</vt:lpstr>
      <vt:lpstr>Chart21NeedAidByType</vt:lpstr>
      <vt:lpstr>Chart22UG NeedAidByType</vt:lpstr>
      <vt:lpstr>Chart23GradProf NeedAidByType</vt:lpstr>
      <vt:lpstr>'Chart2GP-UGRecvgAid'!Print_Area</vt:lpstr>
      <vt:lpstr>Chart9AidByType!Print_Area</vt:lpstr>
      <vt:lpstr>'Need Graphs Data'!Print_Area</vt:lpstr>
      <vt:lpstr>'Profile Graphs Data'!Print_Area</vt:lpstr>
      <vt:lpstr>'SAO Report Graphs Data'!Print_Area</vt:lpstr>
    </vt:vector>
  </TitlesOfParts>
  <Company>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 Client</dc:creator>
  <cp:lastModifiedBy>Shirley A. Ort</cp:lastModifiedBy>
  <cp:lastPrinted>2010-12-20T21:15:31Z</cp:lastPrinted>
  <dcterms:created xsi:type="dcterms:W3CDTF">2000-12-07T15:13:52Z</dcterms:created>
  <dcterms:modified xsi:type="dcterms:W3CDTF">2011-01-28T21:40:12Z</dcterms:modified>
</cp:coreProperties>
</file>