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chartsheets/sheet9.xml" ContentType="application/vnd.openxmlformats-officedocument.spreadsheetml.chartsheet+xml"/>
  <Override PartName="/xl/drawings/drawing22.xml" ContentType="application/vnd.openxmlformats-officedocument.drawing+xml"/>
  <Override PartName="/xl/chartsheets/sheet10.xml" ContentType="application/vnd.openxmlformats-officedocument.spreadsheetml.chartsheet+xml"/>
  <Override PartName="/xl/drawings/drawing24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8.xml" ContentType="application/vnd.openxmlformats-officedocument.drawing+xml"/>
  <Override PartName="/xl/chartsheets/sheet13.xml" ContentType="application/vnd.openxmlformats-officedocument.spreadsheetml.chartsheet+xml"/>
  <Override PartName="/xl/drawings/drawing30.xml" ContentType="application/vnd.openxmlformats-officedocument.drawing+xml"/>
  <Override PartName="/xl/chartsheets/sheet14.xml" ContentType="application/vnd.openxmlformats-officedocument.spreadsheetml.chartsheet+xml"/>
  <Override PartName="/xl/drawings/drawing32.xml" ContentType="application/vnd.openxmlformats-officedocument.drawing+xml"/>
  <Override PartName="/xl/chartsheets/sheet15.xml" ContentType="application/vnd.openxmlformats-officedocument.spreadsheetml.chartsheet+xml"/>
  <Override PartName="/xl/drawings/drawing34.xml" ContentType="application/vnd.openxmlformats-officedocument.drawing+xml"/>
  <Override PartName="/xl/chartsheets/sheet16.xml" ContentType="application/vnd.openxmlformats-officedocument.spreadsheetml.chartsheet+xml"/>
  <Override PartName="/xl/drawings/drawing36.xml" ContentType="application/vnd.openxmlformats-officedocument.drawing+xml"/>
  <Override PartName="/xl/chartsheets/sheet17.xml" ContentType="application/vnd.openxmlformats-officedocument.spreadsheetml.chartsheet+xml"/>
  <Override PartName="/xl/drawings/drawing38.xml" ContentType="application/vnd.openxmlformats-officedocument.drawing+xml"/>
  <Override PartName="/xl/chartsheets/sheet18.xml" ContentType="application/vnd.openxmlformats-officedocument.spreadsheetml.chartsheet+xml"/>
  <Override PartName="/xl/drawings/drawing4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15" windowWidth="9315" windowHeight="4275" tabRatio="746" activeTab="0"/>
  </bookViews>
  <sheets>
    <sheet name="Chart1TotalEnrollment" sheetId="1" r:id="rId1"/>
    <sheet name="Chart2GP-UGRecvgAid" sheetId="2" r:id="rId2"/>
    <sheet name="Chart3SplitElig_NoNeed" sheetId="3" r:id="rId3"/>
    <sheet name="Chart4TotalAidBySource" sheetId="4" r:id="rId4"/>
    <sheet name="Chart5SplitAidEligGP-GU" sheetId="5" r:id="rId5"/>
    <sheet name="Chart6AidByType" sheetId="6" r:id="rId6"/>
    <sheet name="Chart7UndergradNeedBased" sheetId="7" r:id="rId7"/>
    <sheet name="Chart8InStateFreshmanAid" sheetId="8" r:id="rId8"/>
    <sheet name="Chart9NeedAidBySource" sheetId="9" r:id="rId9"/>
    <sheet name="Chart10UGNeedAidBySource " sheetId="10" r:id="rId10"/>
    <sheet name="Chart11GRADPNeedAidBySource " sheetId="11" r:id="rId11"/>
    <sheet name="Chart12TOTAL_GiftAidBySource   " sheetId="12" r:id="rId12"/>
    <sheet name="Chart13UG_GiftAidBySource " sheetId="13" r:id="rId13"/>
    <sheet name="Chart14GRADPR_GiftAidBySource  " sheetId="14" r:id="rId14"/>
    <sheet name="Chart15TotalAidByType" sheetId="15" r:id="rId15"/>
    <sheet name="Chart16UG TotalAidByType " sheetId="16" r:id="rId16"/>
    <sheet name="Chart17GradProf TotalAidByType" sheetId="17" r:id="rId17"/>
    <sheet name="Chart18NeedAidByType" sheetId="18" r:id="rId18"/>
    <sheet name="Chart19UG NeedAidByType" sheetId="19" r:id="rId19"/>
    <sheet name="Chart20GradProf NeedAidByType" sheetId="20" r:id="rId20"/>
    <sheet name="Profile Graphs Data" sheetId="21" r:id="rId21"/>
    <sheet name="SAO Report Graphs Data" sheetId="22" r:id="rId22"/>
    <sheet name="Need Graphs Data" sheetId="23" r:id="rId23"/>
  </sheets>
  <externalReferences>
    <externalReference r:id="rId26"/>
  </externalReferences>
  <definedNames>
    <definedName name="AllStu_Elig_Num_Total">'[1]ChartData'!$D$14</definedName>
    <definedName name="AllStu_Enroll_Grad">'[1]GradProf'!$B$2</definedName>
    <definedName name="AllStu_Enroll_GradProf">'[1]GradProf'!$B$1</definedName>
    <definedName name="AllStu_Enroll_Prof">'[1]GradProf'!$B$3</definedName>
    <definedName name="AllStu_Enroll_Total">'[1]AllStudents'!$B$2</definedName>
    <definedName name="AllStu_Enroll_UGrad">'[1]Undergrad'!$B$1</definedName>
    <definedName name="AllStu_InElig_Num_Total">'[1]ChartData'!$R$5</definedName>
    <definedName name="AllStu_Total_RecvingAid">'[1]ChartData'!$S$5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'[1]GradProf'!$B$8</definedName>
    <definedName name="GP_AidInElig_Num_Total">'[1]GradProf'!$B$9</definedName>
    <definedName name="GP_ElAndInEl_Total_RecvingAid">'[1]ChartData'!$S$4</definedName>
    <definedName name="GP_Elig_Amt_TotFed">'[1]GradProf'!$D$80+'[1]GradProf'!$H$80</definedName>
    <definedName name="GP_Elig_Amt_TotGrantSch">'[1]GradProf'!$D$86+'[1]GradProf'!$H$86</definedName>
    <definedName name="GP_Elig_Amt_TotLoan">'[1]GradProf'!$D$87+'[1]GradProf'!$H$87</definedName>
    <definedName name="GP_Elig_Amt_TotPrivInst">'[1]GradProf'!$D$82+'[1]GradProf'!$H$82</definedName>
    <definedName name="GP_Elig_Amt_TotState">'[1]GradProf'!$D$81+'[1]GradProf'!$H$81</definedName>
    <definedName name="GP_Elig_Amt_TotWkStdy">'[1]GradProf'!$D$88+'[1]GradProf'!$H$88</definedName>
    <definedName name="GP_Elig_NRes_Amt_SourceTotFed">'[1]GradProf'!$H$80</definedName>
    <definedName name="GP_Elig_NRes_Amt_SourceTotPrivInst">'[1]GradProf'!$H$82</definedName>
    <definedName name="GP_Elig_NRes_Amt_SourceTotState">'[1]GradProf'!$H$81</definedName>
    <definedName name="GP_Elig_NRes_Amt_TotAid">'[1]GradProf'!$H$89</definedName>
    <definedName name="GP_Elig_NRes_Amt_TypeTotLoan">'[1]GradProf'!$H$87</definedName>
    <definedName name="GP_Elig_NRes_Amt_TypeTotScholGrant">'[1]GradProf'!$H$86</definedName>
    <definedName name="GP_Elig_NRes_Amt_TypeTotWS">'[1]GradProf'!$H$88</definedName>
    <definedName name="GP_Elig_NRes_Num_AmIndian">'[1]GradProf'!$F$54</definedName>
    <definedName name="GP_Elig_NRes_Num_Asian">'[1]GradProf'!$F$51</definedName>
    <definedName name="GP_Elig_NRes_Num_Black">'[1]GradProf'!$F$52</definedName>
    <definedName name="GP_Elig_NRes_Num_Depend">'[1]GradProf'!$F$43</definedName>
    <definedName name="GP_Elig_NRes_Num_DepUnk">'[1]GradProf'!$F$45</definedName>
    <definedName name="GP_Elig_NRes_Num_EthUnk">'[1]GradProf'!$F$56</definedName>
    <definedName name="GP_Elig_NRes_Num_Female">'[1]GradProf'!$F$48</definedName>
    <definedName name="GP_Elig_NRes_Num_FullTime">'[1]GradProf'!$F$58</definedName>
    <definedName name="GP_Elig_NRes_Num_Grad">'[1]GradProf'!$F$61</definedName>
    <definedName name="GP_Elig_NRes_Num_GradProfStatUnk">'[1]GradProf'!$F$63</definedName>
    <definedName name="GP_Elig_NRes_Num_Hisp">'[1]GradProf'!$F$53</definedName>
    <definedName name="GP_Elig_NRes_Num_Indep">'[1]GradProf'!$F$44</definedName>
    <definedName name="GP_Elig_NRes_Num_Male">'[1]GradProf'!$F$47</definedName>
    <definedName name="GP_Elig_NRes_Num_PartTime">'[1]GradProf'!$F$59</definedName>
    <definedName name="GP_Elig_NRes_Num_Prof">'[1]GradProf'!$F$62</definedName>
    <definedName name="GP_Elig_NRes_Num_SexUnk">'[1]GradProf'!$F$49</definedName>
    <definedName name="GP_Elig_NRes_Num_Total">'[1]GradProf'!$F$41</definedName>
    <definedName name="GP_Elig_NRes_Num_White">'[1]GradProf'!$F$55</definedName>
    <definedName name="GP_Elig_Num_FedGrants">'[1]GradProf'!$B$70+'[1]GradProf'!$F$70</definedName>
    <definedName name="GP_Elig_Num_FedLoans">'[1]GradProf'!$B$73+'[1]GradProf'!$F$73</definedName>
    <definedName name="GP_Elig_Num_InstPrivSchGrant">'[1]GradProf'!$B$72+'[1]GradProf'!$F$72</definedName>
    <definedName name="GP_Elig_Num_NonFedLoans">'[1]GradProf'!$B$75+'[1]GradProf'!$F$75</definedName>
    <definedName name="GP_Elig_Num_StateSchGrant">'[1]GradProf'!$B$71+'[1]GradProf'!$F$71</definedName>
    <definedName name="GP_Elig_Num_Total">'[1]ChartData'!$D$13</definedName>
    <definedName name="GP_Elig_Num_TotRecvgAid">'[1]GradProf'!$B$77+'[1]GradProf'!$F$77</definedName>
    <definedName name="GP_Elig_Num_WS">'[1]GradProf'!$B$76+'[1]GradProf'!$F$76</definedName>
    <definedName name="GP_Elig_Res_Amt_SourceTotFed">'[1]GradProf'!$D$80</definedName>
    <definedName name="GP_Elig_Res_Amt_SourceTotPrivInst">'[1]GradProf'!$D$82</definedName>
    <definedName name="GP_Elig_Res_Amt_SourceTotState">'[1]GradProf'!$D$81</definedName>
    <definedName name="GP_Elig_Res_Amt_TotAid">'[1]GradProf'!$D$89</definedName>
    <definedName name="GP_Elig_Res_Amt_TypeTotLoan">'[1]GradProf'!$D$87</definedName>
    <definedName name="GP_Elig_Res_Amt_TypeTotScholGrant">'[1]GradProf'!$D$86</definedName>
    <definedName name="GP_Elig_Res_Amt_TypeTotWS">'[1]GradProf'!$D$88</definedName>
    <definedName name="GP_Elig_Res_Num_AmIndian">'[1]GradProf'!$B$54</definedName>
    <definedName name="GP_Elig_Res_Num_Asian">'[1]GradProf'!$B$51</definedName>
    <definedName name="GP_Elig_Res_Num_Black">'[1]GradProf'!$B$52</definedName>
    <definedName name="GP_Elig_Res_Num_Depend">'[1]GradProf'!$B$43</definedName>
    <definedName name="GP_Elig_Res_Num_DepUnk">'[1]GradProf'!$B$45</definedName>
    <definedName name="GP_Elig_Res_Num_EthUnk">'[1]GradProf'!$B$56</definedName>
    <definedName name="GP_Elig_Res_Num_Female">'[1]GradProf'!$B$48</definedName>
    <definedName name="GP_Elig_Res_Num_FullTime">'[1]GradProf'!$B$58</definedName>
    <definedName name="GP_Elig_Res_Num_Grad">'[1]GradProf'!$B$61</definedName>
    <definedName name="GP_Elig_Res_Num_GradProfStatUnk">'[1]GradProf'!$B$63</definedName>
    <definedName name="GP_Elig_Res_Num_Hisp">'[1]GradProf'!$B$53</definedName>
    <definedName name="GP_Elig_Res_Num_Indep">'[1]GradProf'!$B$44</definedName>
    <definedName name="GP_Elig_Res_Num_Male">'[1]GradProf'!$B$47</definedName>
    <definedName name="GP_Elig_Res_Num_PartTime">'[1]GradProf'!$B$59</definedName>
    <definedName name="GP_Elig_Res_Num_Prof">'[1]GradProf'!$B$62</definedName>
    <definedName name="GP_Elig_Res_Num_SexUnk">'[1]GradProf'!$B$49</definedName>
    <definedName name="GP_Elig_Res_Num_Total">'[1]GradProf'!$B$41</definedName>
    <definedName name="GP_Elig_Res_Num_White">'[1]GradProf'!$B$55</definedName>
    <definedName name="GP_InElig_NRes_Num_AmIndian">'[1]GradProf'!$N$54</definedName>
    <definedName name="GP_InElig_NRes_Num_Asian">'[1]GradProf'!$N$51</definedName>
    <definedName name="GP_InElig_NRes_Num_Black">'[1]GradProf'!$N$52</definedName>
    <definedName name="GP_InElig_NRes_Num_Depend">'[1]GradProf'!$N$43</definedName>
    <definedName name="GP_InElig_NRes_Num_DepUnk">'[1]GradProf'!$N$45</definedName>
    <definedName name="GP_InElig_NRes_Num_EthUnk">'[1]GradProf'!$N$56</definedName>
    <definedName name="GP_InElig_NRes_Num_Female">'[1]GradProf'!$N$48</definedName>
    <definedName name="GP_InElig_NRes_Num_FullTime">'[1]GradProf'!$N$58</definedName>
    <definedName name="GP_InElig_NRes_Num_Grad">'[1]GradProf'!$N$61</definedName>
    <definedName name="GP_InElig_NRes_Num_GradProfUnk">'[1]GradProf'!$N$63</definedName>
    <definedName name="GP_InElig_NRes_Num_Hisp">'[1]GradProf'!$N$53</definedName>
    <definedName name="GP_InElig_NRes_Num_Indep">'[1]GradProf'!$N$44</definedName>
    <definedName name="GP_InElig_NRes_Num_Male">'[1]GradProf'!$N$47</definedName>
    <definedName name="GP_InElig_NRes_Num_PartTime">'[1]GradProf'!$N$59</definedName>
    <definedName name="GP_InElig_NRes_Num_Prof">'[1]GradProf'!$N$62</definedName>
    <definedName name="GP_InElig_NRes_Num_SexUnk">'[1]GradProf'!$N$49</definedName>
    <definedName name="GP_InElig_NRes_Num_Total">'[1]GradProf'!$N$41</definedName>
    <definedName name="GP_InElig_NRes_Num_White">'[1]GradProf'!$N$55</definedName>
    <definedName name="GP_InElig_Num_FedGrants">'[1]GradProf'!$J$70+'[1]GradProf'!$N$70</definedName>
    <definedName name="GP_InElig_Num_FedLoans">'[1]GradProf'!$J$73+'[1]GradProf'!$N$73</definedName>
    <definedName name="GP_InElig_Num_InstPrivSchGrants">'[1]GradProf'!$J$72+'[1]GradProf'!$N$72</definedName>
    <definedName name="GP_InElig_Num_NonFedLoans">'[1]GradProf'!$J$75+'[1]GradProf'!$N$75</definedName>
    <definedName name="GP_InElig_Num_StateSchGrants">'[1]GradProf'!$J$71+'[1]GradProf'!$N$71</definedName>
    <definedName name="GP_InElig_Num_TotRecvgAid">'[1]GradProf'!$J$77+'[1]GradProf'!$N$77</definedName>
    <definedName name="GP_InElig_Num_WS">'[1]GradProf'!$J$76+'[1]GradProf'!$N$76</definedName>
    <definedName name="GP_InElig_Res_Num_AmIndian">'[1]GradProf'!$J$54</definedName>
    <definedName name="GP_InElig_Res_Num_Asian">'[1]GradProf'!$J$51</definedName>
    <definedName name="GP_InElig_Res_Num_Black">'[1]GradProf'!$J$52</definedName>
    <definedName name="GP_InElig_Res_Num_Depend">'[1]GradProf'!$J$43</definedName>
    <definedName name="GP_InElig_Res_Num_DepUnk">'[1]GradProf'!$J$45</definedName>
    <definedName name="GP_InElig_Res_Num_EthUnk">'[1]GradProf'!$J$56</definedName>
    <definedName name="GP_InElig_Res_Num_Female">'[1]GradProf'!$J$48</definedName>
    <definedName name="GP_InElig_Res_Num_FullTime">'[1]GradProf'!$J$58</definedName>
    <definedName name="GP_InElig_Res_Num_Grad">'[1]GradProf'!$J$61</definedName>
    <definedName name="GP_InElig_Res_Num_GradProfUnk">'[1]GradProf'!$J$63</definedName>
    <definedName name="GP_InElig_Res_Num_Hisp">'[1]GradProf'!$J$53</definedName>
    <definedName name="GP_InElig_Res_Num_Indep">'[1]GradProf'!$J$44</definedName>
    <definedName name="GP_InElig_Res_Num_Male">'[1]GradProf'!$J$47</definedName>
    <definedName name="GP_InElig_Res_Num_PartTime">'[1]GradProf'!$J$59</definedName>
    <definedName name="GP_InElig_Res_Num_Prof">'[1]GradProf'!$J$62</definedName>
    <definedName name="GP_InElig_Res_Num_SexUnk">'[1]GradProf'!$J$49</definedName>
    <definedName name="GP_InElig_Res_Num_Total">'[1]GradProf'!$J$41</definedName>
    <definedName name="GP_InElig_Res_Num_White">'[1]GradProf'!$J$55</definedName>
    <definedName name="GP_Num_TotRecvingAid">'[1]GradProf'!$B$7</definedName>
    <definedName name="_xlnm.Print_Area" localSheetId="1">'Chart2GP-UGRecvgAid'!$A$1:$O$32</definedName>
    <definedName name="_xlnm.Print_Area" localSheetId="5">'Chart6AidByType'!$A$1:$O$30</definedName>
    <definedName name="_xlnm.Print_Area" localSheetId="22">'Need Graphs Data'!$A$1:$R$58</definedName>
    <definedName name="_xlnm.Print_Area" localSheetId="20">'Profile Graphs Data'!$A$1:$I$42</definedName>
    <definedName name="_xlnm.Print_Area" localSheetId="21">'SAO Report Graphs Data'!$A:$J</definedName>
    <definedName name="Tot_Funds_Awded_by_SAO">#REF!</definedName>
    <definedName name="Total_Awds_Outside_Sources">#REF!</definedName>
    <definedName name="Total_Awds_UCntld_Sources">#REF!</definedName>
    <definedName name="UG_AidElig_Num_Total">'[1]Undergrad'!$B$6</definedName>
    <definedName name="UG_AidInElig_Num_Total">'[1]Undergrad'!$B$7</definedName>
    <definedName name="UG_ElAndInEl_Total_RecvingAid">'[1]ChartData'!$S$3</definedName>
    <definedName name="UG_Elig_Amt_TotFed">'[1]Undergrad'!$D$80+'[1]Undergrad'!$H$80</definedName>
    <definedName name="UG_Elig_Amt_TotGrantSch">'[1]Undergrad'!$D$86+'[1]Undergrad'!$H$86</definedName>
    <definedName name="UG_Elig_Amt_TotLoan">'[1]Undergrad'!$D$87+'[1]Undergrad'!$H$87</definedName>
    <definedName name="UG_Elig_Amt_TotPrivInst">'[1]Undergrad'!$D$82+'[1]Undergrad'!$H$82</definedName>
    <definedName name="UG_Elig_Amt_TotState">'[1]Undergrad'!$D$81+'[1]Undergrad'!$H$81</definedName>
    <definedName name="UG_Elig_Amt_TotWkStdy">'[1]Undergrad'!$D$88+'[1]Undergrad'!$H$88</definedName>
    <definedName name="UG_Elig_NRes_Amt_SourceTotFed">'[1]Undergrad'!$H$80</definedName>
    <definedName name="UG_Elig_NRes_Amt_SourceTotPrivState">'[1]Undergrad'!$H$82</definedName>
    <definedName name="UG_Elig_NRes_Amt_SourceTotState">'[1]Undergrad'!$H$81</definedName>
    <definedName name="UG_Elig_NRes_Amt_TotAid">'[1]Undergrad'!$H$89</definedName>
    <definedName name="UG_Elig_NRes_Amt_TypeTotLoan">'[1]Undergrad'!$H$87</definedName>
    <definedName name="UG_Elig_NRes_Amt_TypeTotScholGrant">'[1]Undergrad'!$H$86</definedName>
    <definedName name="UG_Elig_NRes_Amt_TypeTotWS">'[1]Undergrad'!$H$88</definedName>
    <definedName name="UG_Elig_NRes_Num_AmIndian">'[1]Undergrad'!$F$51</definedName>
    <definedName name="UG_Elig_NRes_Num_Asian">'[1]Undergrad'!$F$48</definedName>
    <definedName name="UG_Elig_NRes_Num_Black">'[1]Undergrad'!$F$49</definedName>
    <definedName name="UG_Elig_NRes_Num_ClassOther">'[1]Undergrad'!$F$62</definedName>
    <definedName name="UG_Elig_NRes_Num_Depend">'[1]Undergrad'!$F$41</definedName>
    <definedName name="UG_Elig_NRes_Num_DepUnk">'[1]Undergrad'!$F$43</definedName>
    <definedName name="UG_Elig_NRes_Num_EthUnk">'[1]Undergrad'!$F$53</definedName>
    <definedName name="UG_Elig_NRes_Num_Female">'[1]Undergrad'!$F$46</definedName>
    <definedName name="UG_Elig_NRes_Num_Freshman">'[1]Undergrad'!$F$58</definedName>
    <definedName name="UG_Elig_NRes_Num_FullTime">'[1]Undergrad'!$F$55</definedName>
    <definedName name="UG_Elig_NRes_Num_Hisp">'[1]Undergrad'!$F$50</definedName>
    <definedName name="UG_Elig_NRes_Num_Indep">'[1]Undergrad'!$F$42</definedName>
    <definedName name="UG_Elig_NRes_Num_Jr">'[1]Undergrad'!$F$60</definedName>
    <definedName name="UG_Elig_NRes_Num_Male">'[1]Undergrad'!$F$45</definedName>
    <definedName name="UG_Elig_NRes_Num_PartTime">'[1]Undergrad'!$F$56</definedName>
    <definedName name="UG_Elig_NRes_Num_Soph">'[1]Undergrad'!$F$59</definedName>
    <definedName name="UG_Elig_NRes_Num_Sr">'[1]Undergrad'!$F$61</definedName>
    <definedName name="UG_Elig_NRes_Num_Total">'[1]Undergrad'!$F$39</definedName>
    <definedName name="UG_Elig_NRes_Num_White">'[1]Undergrad'!$F$52</definedName>
    <definedName name="UG_Elig_Num_FedGrants">'[1]Undergrad'!$B$70+'[1]Undergrad'!$F$70</definedName>
    <definedName name="UG_Elig_Num_FedLoans">'[1]Undergrad'!$B$73+'[1]Undergrad'!$F$73</definedName>
    <definedName name="UG_Elig_Num_InstPrivSchGrant">'[1]Undergrad'!$B$72+'[1]Undergrad'!$F$72</definedName>
    <definedName name="UG_Elig_Num_NonFedLoans">'[1]Undergrad'!$B$75+'[1]Undergrad'!$F$75</definedName>
    <definedName name="UG_Elig_Num_StateSchGrant">'[1]Undergrad'!$B$71+'[1]Undergrad'!$F$71</definedName>
    <definedName name="UG_Elig_Num_Total">'[1]ChartData'!$D$12</definedName>
    <definedName name="UG_Elig_Num_TotRecvgAid">'[1]Undergrad'!$B$77+'[1]Undergrad'!$F$77</definedName>
    <definedName name="UG_Elig_Num_WS">'[1]Undergrad'!$B$76+'[1]Undergrad'!$F$76</definedName>
    <definedName name="UG_Elig_Res_Amt_SourceTotFed">'[1]Undergrad'!$D$80</definedName>
    <definedName name="UG_Elig_Res_Amt_SourceTotPrivInst">'[1]Undergrad'!$D$82</definedName>
    <definedName name="UG_Elig_Res_Amt_SourceTotState">'[1]Undergrad'!$D$81</definedName>
    <definedName name="UG_Elig_Res_Amt_TotAid">'[1]Undergrad'!$D$89</definedName>
    <definedName name="UG_Elig_Res_Amt_TypeTotLoan">'[1]Undergrad'!$D$87</definedName>
    <definedName name="UG_Elig_Res_Amt_TypeTotScholGrant">'[1]Undergrad'!$D$86</definedName>
    <definedName name="UG_Elig_Res_Amt_TypeTotWS">'[1]Undergrad'!$D$88</definedName>
    <definedName name="UG_Elig_Res_Num_AmIndian">'[1]Undergrad'!$B$51</definedName>
    <definedName name="UG_Elig_Res_Num_Asian">'[1]Undergrad'!$B$48</definedName>
    <definedName name="UG_Elig_Res_Num_Black">'[1]Undergrad'!$B$49</definedName>
    <definedName name="UG_Elig_Res_Num_ClassOther">'[1]Undergrad'!$B$62</definedName>
    <definedName name="UG_Elig_Res_Num_Depend">'[1]Undergrad'!$B$41</definedName>
    <definedName name="UG_Elig_Res_Num_DepUnk">'[1]Undergrad'!$B$43</definedName>
    <definedName name="UG_Elig_Res_Num_EthUnk">'[1]Undergrad'!$B$53</definedName>
    <definedName name="UG_Elig_Res_Num_Female">'[1]Undergrad'!$B$46</definedName>
    <definedName name="UG_Elig_Res_Num_Freshman">'[1]Undergrad'!$B$58</definedName>
    <definedName name="UG_Elig_Res_Num_FullTime">'[1]Undergrad'!$B$55</definedName>
    <definedName name="UG_Elig_Res_Num_Hisp">'[1]Undergrad'!$B$50</definedName>
    <definedName name="UG_Elig_Res_Num_Indep">'[1]Undergrad'!$B$42</definedName>
    <definedName name="UG_Elig_Res_Num_Jr">'[1]Undergrad'!$B$60</definedName>
    <definedName name="UG_Elig_Res_Num_Male">'[1]Undergrad'!$B$45</definedName>
    <definedName name="UG_Elig_Res_Num_PartTime">'[1]Undergrad'!$B$56</definedName>
    <definedName name="UG_Elig_Res_Num_Soph">'[1]Undergrad'!$B$59</definedName>
    <definedName name="UG_Elig_Res_Num_Sr">'[1]Undergrad'!$B$61</definedName>
    <definedName name="UG_Elig_Res_Num_Total">'[1]Undergrad'!$B$39</definedName>
    <definedName name="UG_Elig_Res_Num_White">'[1]Undergrad'!$B$52</definedName>
    <definedName name="UG_InElig_NRes_Num_AmIndian">'[1]Undergrad'!$N$51</definedName>
    <definedName name="UG_InElig_NRes_Num_Asian">'[1]Undergrad'!$N$48</definedName>
    <definedName name="UG_InElig_NRes_Num_Black">'[1]Undergrad'!$N$49</definedName>
    <definedName name="UG_InElig_NRes_Num_ClassOther">'[1]Undergrad'!$N$62</definedName>
    <definedName name="UG_InElig_NRes_Num_Depend">'[1]Undergrad'!$N$41</definedName>
    <definedName name="UG_InElig_NRes_Num_DepUnk">'[1]Undergrad'!$N$43</definedName>
    <definedName name="UG_InElig_NRes_Num_EthUnk">'[1]Undergrad'!$N$53</definedName>
    <definedName name="UG_InElig_NRes_Num_Female">'[1]Undergrad'!$N$46</definedName>
    <definedName name="UG_InElig_NRes_Num_Freshman">'[1]Undergrad'!$N$58</definedName>
    <definedName name="UG_InElig_NRes_Num_FullTime">'[1]Undergrad'!$N$55</definedName>
    <definedName name="UG_InElig_NRes_Num_Hisp">'[1]Undergrad'!$N$50</definedName>
    <definedName name="UG_InElig_NRes_Num_Indep">'[1]Undergrad'!$N$42</definedName>
    <definedName name="UG_InElig_NRes_Num_Jr">'[1]Undergrad'!$N$60</definedName>
    <definedName name="UG_InElig_NRes_Num_Male">'[1]Undergrad'!$N$45</definedName>
    <definedName name="UG_InElig_NRes_Num_PartTime">'[1]Undergrad'!$N$56</definedName>
    <definedName name="UG_InElig_NRes_Num_Soph">'[1]Undergrad'!$N$59</definedName>
    <definedName name="UG_InElig_NRes_Num_Sr">'[1]Undergrad'!$N$61</definedName>
    <definedName name="UG_InElig_NRes_Num_Total">'[1]Undergrad'!$N$39</definedName>
    <definedName name="UG_InElig_NRes_Num_White">'[1]Undergrad'!$N$52</definedName>
    <definedName name="UG_InElig_Num_FedGrants">'[1]Undergrad'!$J$70+'[1]Undergrad'!$N$70</definedName>
    <definedName name="UG_InElig_Num_FedLoans">'[1]Undergrad'!$J$73+'[1]Undergrad'!$N$73</definedName>
    <definedName name="UG_InElig_Num_InstPrivSchGrants">'[1]Undergrad'!$J$72+'[1]Undergrad'!$N$72</definedName>
    <definedName name="UG_InElig_Num_NonFedLoans">'[1]Undergrad'!$J$75+'[1]Undergrad'!$N$75</definedName>
    <definedName name="UG_InElig_Num_StateSchGrants">'[1]Undergrad'!$J$71+'[1]Undergrad'!$N$71</definedName>
    <definedName name="UG_InElig_Num_TotRecvgAid">'[1]Undergrad'!$J$77+'[1]Undergrad'!$N$77</definedName>
    <definedName name="UG_InElig_Num_WS">'[1]Undergrad'!$J$76+'[1]Undergrad'!$N$76</definedName>
    <definedName name="UG_InElig_Res_ClassOther">'[1]Undergrad'!$J$62</definedName>
    <definedName name="UG_InElig_Res_Num_AmIndian">'[1]Undergrad'!$J$51</definedName>
    <definedName name="UG_InElig_Res_Num_Asian">'[1]Undergrad'!$J$48</definedName>
    <definedName name="UG_InElig_Res_Num_Black">'[1]Undergrad'!$J$49</definedName>
    <definedName name="UG_InElig_Res_Num_Depend">'[1]Undergrad'!$J$41</definedName>
    <definedName name="UG_InElig_Res_Num_DepUnk">'[1]Undergrad'!$J$43</definedName>
    <definedName name="UG_InElig_Res_Num_EthUnk">'[1]Undergrad'!$J$53</definedName>
    <definedName name="UG_InElig_Res_Num_Female">'[1]Undergrad'!$J$46</definedName>
    <definedName name="UG_InElig_Res_Num_Freshman">'[1]Undergrad'!$J$58</definedName>
    <definedName name="UG_InElig_Res_Num_FullTime">'[1]Undergrad'!$J$55</definedName>
    <definedName name="UG_InElig_Res_Num_Hisp">'[1]Undergrad'!$J$50</definedName>
    <definedName name="UG_InElig_Res_Num_Indep">'[1]Undergrad'!$J$42</definedName>
    <definedName name="UG_InElig_Res_Num_Jr">'[1]Undergrad'!$J$60</definedName>
    <definedName name="UG_InElig_Res_Num_Male">'[1]Undergrad'!$J$45</definedName>
    <definedName name="UG_InElig_Res_Num_PartTime">'[1]Undergrad'!$J$56</definedName>
    <definedName name="UG_InElig_Res_Num_Soph">'[1]Undergrad'!$J$59</definedName>
    <definedName name="UG_InElig_Res_Num_Sr">'[1]Undergrad'!$J$61</definedName>
    <definedName name="UG_InElig_Res_Num_Total">'[1]Undergrad'!$J$39</definedName>
    <definedName name="UG_InElig_Res_Num_White">'[1]Undergrad'!$J$52</definedName>
    <definedName name="UG_Num_TotRecvingAid">'[1]Undergrad'!$B$5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fullCalcOnLoad="1"/>
</workbook>
</file>

<file path=xl/sharedStrings.xml><?xml version="1.0" encoding="utf-8"?>
<sst xmlns="http://schemas.openxmlformats.org/spreadsheetml/2006/main" count="264" uniqueCount="79">
  <si>
    <t>Students Not Receiving Aid</t>
  </si>
  <si>
    <t>All Students Receiving Aid</t>
  </si>
  <si>
    <t>Students Receiving Need-Based Aid</t>
  </si>
  <si>
    <t>Students Receiving NonNeed-Based Aid</t>
  </si>
  <si>
    <t>Need-Based Aid</t>
  </si>
  <si>
    <t>NonNeed-Based Aid</t>
  </si>
  <si>
    <t>UG Students Receiving Aid</t>
  </si>
  <si>
    <t>G &amp; P Students Receiving Aid</t>
  </si>
  <si>
    <t>&lt;-UG Not receiving need-based aid</t>
  </si>
  <si>
    <t>Grants &amp; Scholarships</t>
  </si>
  <si>
    <t>Total Aid for All Need Eligible Students</t>
  </si>
  <si>
    <t>Residents</t>
  </si>
  <si>
    <t>Non-Residents</t>
  </si>
  <si>
    <t>Number</t>
  </si>
  <si>
    <t>Average</t>
  </si>
  <si>
    <t>Amount</t>
  </si>
  <si>
    <t>Percent</t>
  </si>
  <si>
    <t>Total Academic Year Cost</t>
  </si>
  <si>
    <t>Total Academic Year EFC</t>
  </si>
  <si>
    <t>Total Academic Year  Need</t>
  </si>
  <si>
    <t>Total Federal Grant Aid</t>
  </si>
  <si>
    <t>Total State Scholarships/Grants</t>
  </si>
  <si>
    <t>Total Inst./Priv. Schol./Grants</t>
  </si>
  <si>
    <t>Total Federal Loans (Includes Plus)</t>
  </si>
  <si>
    <t>Total Federal Loans (Excludes Plus)</t>
  </si>
  <si>
    <t>Total Other Student Loans</t>
  </si>
  <si>
    <t>Total Federal Work Study</t>
  </si>
  <si>
    <t>Total Aid Received</t>
  </si>
  <si>
    <t>Total by Source of Aid</t>
  </si>
  <si>
    <t>Total Federal</t>
  </si>
  <si>
    <t>Total State</t>
  </si>
  <si>
    <t>Total Private/Inst</t>
  </si>
  <si>
    <t>Grand Total</t>
  </si>
  <si>
    <t>Total by Type of Aid</t>
  </si>
  <si>
    <t>Total Grants/Schol</t>
  </si>
  <si>
    <t>Total Loans</t>
  </si>
  <si>
    <t>Total Work Study</t>
  </si>
  <si>
    <t>UG</t>
  </si>
  <si>
    <t>Total</t>
  </si>
  <si>
    <t>UG Needy Student Aid</t>
  </si>
  <si>
    <t>GR needy</t>
  </si>
  <si>
    <t>Students Awarded Aid</t>
  </si>
  <si>
    <t>Students Receiving Aid</t>
  </si>
  <si>
    <t>Undergraduate</t>
  </si>
  <si>
    <t>Ug</t>
  </si>
  <si>
    <t>Graduate and Professional</t>
  </si>
  <si>
    <t>GR</t>
  </si>
  <si>
    <t>Not Receiving Aid</t>
  </si>
  <si>
    <t>Gr/PR</t>
  </si>
  <si>
    <t>Total Loans (incl. PLUS)</t>
  </si>
  <si>
    <t>Total State Student Loans</t>
  </si>
  <si>
    <t>Total Aid Recived</t>
  </si>
  <si>
    <t>Students Received Aid</t>
  </si>
  <si>
    <t>Work-Study</t>
  </si>
  <si>
    <t>Loans</t>
  </si>
  <si>
    <t>ug</t>
  </si>
  <si>
    <t>grad</t>
  </si>
  <si>
    <t xml:space="preserve">all students </t>
  </si>
  <si>
    <t>total</t>
  </si>
  <si>
    <t>n/a</t>
  </si>
  <si>
    <t>GRAD/PROF TOTAL</t>
  </si>
  <si>
    <t>TOTAL ugONLY</t>
  </si>
  <si>
    <t>Chart 8 Data Per Shirley</t>
  </si>
  <si>
    <t>Grad/Prof Gift aid by source</t>
  </si>
  <si>
    <t>Total Gift aid by source</t>
  </si>
  <si>
    <t>ug Gift aid by source</t>
  </si>
  <si>
    <t>Type of aid</t>
  </si>
  <si>
    <t>All</t>
  </si>
  <si>
    <t>Grad/prof</t>
  </si>
  <si>
    <t>Total Grants</t>
  </si>
  <si>
    <t>alll</t>
  </si>
  <si>
    <t>2005-2006 Enrollment</t>
  </si>
  <si>
    <t>Source Data for 2006-2007 Charts</t>
  </si>
  <si>
    <t>2006-2007 UG Enrollment</t>
  </si>
  <si>
    <t>2006-2007 GR &amp; PR Enrollment</t>
  </si>
  <si>
    <t>Percentages of Enrolled Students Receiving Any Aid in 2006-2007</t>
  </si>
  <si>
    <t>Total Student Population = 27,717</t>
  </si>
  <si>
    <t xml:space="preserve">Total Student Population Receiving Aid = 15,327  (55%) </t>
  </si>
  <si>
    <t>Need-Based Aid Distributed to Students, by Type
2006-2007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</si>
</sst>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00"/>
    <numFmt numFmtId="169" formatCode="0.00000000"/>
    <numFmt numFmtId="170" formatCode="#,##0.0"/>
    <numFmt numFmtId="171" formatCode="00000"/>
    <numFmt numFmtId="172" formatCode="\t\r\u\n\c\(&quot;$&quot;#,##0\)"/>
    <numFmt numFmtId="173" formatCode="\=\t\r\u\n\c\(&quot;$&quot;#,##0\)"/>
    <numFmt numFmtId="174" formatCode="0_);[Red]\(0\)"/>
    <numFmt numFmtId="175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5.25"/>
      <name val="Arial"/>
      <family val="2"/>
    </font>
    <font>
      <b/>
      <sz val="20.25"/>
      <name val="Arial"/>
      <family val="2"/>
    </font>
    <font>
      <b/>
      <sz val="11.5"/>
      <name val="Arial"/>
      <family val="2"/>
    </font>
    <font>
      <b/>
      <sz val="22.5"/>
      <name val="Arial"/>
      <family val="2"/>
    </font>
    <font>
      <b/>
      <sz val="14"/>
      <name val="Arial"/>
      <family val="2"/>
    </font>
    <font>
      <b/>
      <sz val="10.75"/>
      <name val="Arial"/>
      <family val="2"/>
    </font>
    <font>
      <sz val="11.5"/>
      <name val="Arial"/>
      <family val="2"/>
    </font>
    <font>
      <b/>
      <sz val="11.25"/>
      <name val="Arial"/>
      <family val="2"/>
    </font>
    <font>
      <sz val="8.75"/>
      <name val="Arial"/>
      <family val="0"/>
    </font>
    <font>
      <b/>
      <sz val="13.25"/>
      <name val="Arial"/>
      <family val="2"/>
    </font>
    <font>
      <sz val="9.5"/>
      <name val="Arial"/>
      <family val="2"/>
    </font>
    <font>
      <b/>
      <sz val="15.5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0" fontId="1" fillId="2" borderId="12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2" borderId="17" xfId="0" applyFont="1" applyFill="1" applyBorder="1" applyAlignment="1">
      <alignment/>
    </xf>
    <xf numFmtId="10" fontId="1" fillId="2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9" fontId="0" fillId="0" borderId="22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 quotePrefix="1">
      <alignment/>
    </xf>
    <xf numFmtId="3" fontId="0" fillId="0" borderId="1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70" fontId="0" fillId="0" borderId="23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70" fontId="1" fillId="0" borderId="2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70" fontId="1" fillId="0" borderId="26" xfId="0" applyNumberFormat="1" applyFont="1" applyBorder="1" applyAlignment="1">
      <alignment/>
    </xf>
    <xf numFmtId="3" fontId="0" fillId="3" borderId="27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70" fontId="0" fillId="3" borderId="26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170" fontId="0" fillId="3" borderId="9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9" fontId="1" fillId="3" borderId="16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9" fontId="0" fillId="3" borderId="16" xfId="0" applyNumberFormat="1" applyFill="1" applyBorder="1" applyAlignment="1">
      <alignment/>
    </xf>
    <xf numFmtId="0" fontId="0" fillId="3" borderId="29" xfId="0" applyFill="1" applyBorder="1" applyAlignment="1">
      <alignment/>
    </xf>
    <xf numFmtId="0" fontId="1" fillId="3" borderId="30" xfId="0" applyFont="1" applyFill="1" applyBorder="1" applyAlignment="1">
      <alignment/>
    </xf>
    <xf numFmtId="9" fontId="1" fillId="3" borderId="31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1" xfId="0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3" borderId="33" xfId="0" applyFill="1" applyBorder="1" applyAlignment="1">
      <alignment/>
    </xf>
    <xf numFmtId="0" fontId="1" fillId="3" borderId="34" xfId="0" applyFont="1" applyFill="1" applyBorder="1" applyAlignment="1">
      <alignment/>
    </xf>
    <xf numFmtId="9" fontId="1" fillId="3" borderId="32" xfId="0" applyNumberFormat="1" applyFont="1" applyFill="1" applyBorder="1" applyAlignment="1">
      <alignment/>
    </xf>
    <xf numFmtId="9" fontId="0" fillId="3" borderId="32" xfId="0" applyNumberFormat="1" applyFill="1" applyBorder="1" applyAlignment="1">
      <alignment/>
    </xf>
    <xf numFmtId="9" fontId="0" fillId="3" borderId="35" xfId="0" applyNumberFormat="1" applyFill="1" applyBorder="1" applyAlignment="1">
      <alignment/>
    </xf>
    <xf numFmtId="9" fontId="0" fillId="3" borderId="36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32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164" fontId="0" fillId="0" borderId="23" xfId="0" applyNumberForma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3" fontId="0" fillId="3" borderId="10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20" fillId="0" borderId="37" xfId="0" applyNumberFormat="1" applyFont="1" applyFill="1" applyBorder="1" applyAlignment="1">
      <alignment horizontal="right" wrapText="1"/>
    </xf>
    <xf numFmtId="3" fontId="1" fillId="3" borderId="34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0" fillId="3" borderId="35" xfId="0" applyNumberFormat="1" applyFill="1" applyBorder="1" applyAlignment="1">
      <alignment/>
    </xf>
    <xf numFmtId="170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37" xfId="0" applyNumberFormat="1" applyFont="1" applyFill="1" applyBorder="1" applyAlignment="1">
      <alignment horizontal="right" wrapText="1"/>
    </xf>
    <xf numFmtId="3" fontId="0" fillId="3" borderId="38" xfId="0" applyNumberFormat="1" applyFont="1" applyFill="1" applyBorder="1" applyAlignment="1">
      <alignment vertical="top" wrapText="1"/>
    </xf>
    <xf numFmtId="0" fontId="0" fillId="3" borderId="39" xfId="0" applyFont="1" applyFill="1" applyBorder="1" applyAlignment="1">
      <alignment vertical="top" wrapText="1"/>
    </xf>
    <xf numFmtId="3" fontId="0" fillId="3" borderId="40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3" borderId="41" xfId="0" applyFont="1" applyFill="1" applyBorder="1" applyAlignment="1">
      <alignment vertical="top" wrapText="1"/>
    </xf>
    <xf numFmtId="3" fontId="0" fillId="3" borderId="41" xfId="0" applyNumberFormat="1" applyFont="1" applyFill="1" applyBorder="1" applyAlignment="1">
      <alignment vertical="top" wrapText="1"/>
    </xf>
    <xf numFmtId="3" fontId="0" fillId="3" borderId="42" xfId="0" applyNumberFormat="1" applyFont="1" applyFill="1" applyBorder="1" applyAlignment="1">
      <alignment vertical="top" wrapText="1"/>
    </xf>
    <xf numFmtId="3" fontId="0" fillId="3" borderId="43" xfId="0" applyNumberFormat="1" applyFont="1" applyFill="1" applyBorder="1" applyAlignment="1">
      <alignment vertical="top" wrapText="1"/>
    </xf>
    <xf numFmtId="3" fontId="0" fillId="3" borderId="44" xfId="0" applyNumberFormat="1" applyFont="1" applyFill="1" applyBorder="1" applyAlignment="1">
      <alignment vertical="top" wrapText="1"/>
    </xf>
    <xf numFmtId="3" fontId="0" fillId="3" borderId="45" xfId="0" applyNumberFormat="1" applyFont="1" applyFill="1" applyBorder="1" applyAlignment="1">
      <alignment vertical="top" wrapText="1"/>
    </xf>
    <xf numFmtId="3" fontId="0" fillId="3" borderId="46" xfId="0" applyNumberFormat="1" applyFont="1" applyFill="1" applyBorder="1" applyAlignment="1">
      <alignment vertical="top" wrapText="1"/>
    </xf>
    <xf numFmtId="3" fontId="0" fillId="3" borderId="39" xfId="0" applyNumberFormat="1" applyFont="1" applyFill="1" applyBorder="1" applyAlignment="1">
      <alignment vertical="top" wrapText="1"/>
    </xf>
    <xf numFmtId="3" fontId="24" fillId="3" borderId="40" xfId="0" applyNumberFormat="1" applyFont="1" applyFill="1" applyBorder="1" applyAlignment="1">
      <alignment vertical="top" wrapText="1"/>
    </xf>
    <xf numFmtId="0" fontId="24" fillId="3" borderId="39" xfId="0" applyFont="1" applyFill="1" applyBorder="1" applyAlignment="1">
      <alignment vertical="top" wrapText="1"/>
    </xf>
    <xf numFmtId="3" fontId="24" fillId="3" borderId="38" xfId="0" applyNumberFormat="1" applyFont="1" applyFill="1" applyBorder="1" applyAlignment="1">
      <alignment vertical="top" wrapText="1"/>
    </xf>
    <xf numFmtId="3" fontId="0" fillId="3" borderId="47" xfId="0" applyNumberFormat="1" applyFont="1" applyFill="1" applyBorder="1" applyAlignment="1">
      <alignment vertical="top" wrapText="1"/>
    </xf>
    <xf numFmtId="3" fontId="0" fillId="0" borderId="47" xfId="0" applyNumberFormat="1" applyFont="1" applyBorder="1" applyAlignment="1">
      <alignment horizontal="center"/>
    </xf>
    <xf numFmtId="3" fontId="0" fillId="3" borderId="48" xfId="0" applyNumberFormat="1" applyFont="1" applyFill="1" applyBorder="1" applyAlignment="1">
      <alignment vertical="top" wrapText="1"/>
    </xf>
    <xf numFmtId="3" fontId="0" fillId="3" borderId="37" xfId="0" applyNumberFormat="1" applyFont="1" applyFill="1" applyBorder="1" applyAlignment="1">
      <alignment vertical="top" wrapText="1"/>
    </xf>
    <xf numFmtId="3" fontId="0" fillId="0" borderId="37" xfId="0" applyNumberFormat="1" applyFont="1" applyBorder="1" applyAlignment="1">
      <alignment horizontal="center"/>
    </xf>
    <xf numFmtId="3" fontId="0" fillId="3" borderId="49" xfId="0" applyNumberFormat="1" applyFont="1" applyFill="1" applyBorder="1" applyAlignment="1">
      <alignment vertical="top" wrapText="1"/>
    </xf>
    <xf numFmtId="3" fontId="0" fillId="3" borderId="50" xfId="0" applyNumberFormat="1" applyFont="1" applyFill="1" applyBorder="1" applyAlignment="1">
      <alignment vertical="top" wrapText="1"/>
    </xf>
    <xf numFmtId="3" fontId="0" fillId="0" borderId="50" xfId="0" applyNumberFormat="1" applyFont="1" applyBorder="1" applyAlignment="1">
      <alignment horizontal="center"/>
    </xf>
    <xf numFmtId="3" fontId="0" fillId="3" borderId="51" xfId="0" applyNumberFormat="1" applyFont="1" applyFill="1" applyBorder="1" applyAlignment="1">
      <alignment vertical="top" wrapText="1"/>
    </xf>
    <xf numFmtId="175" fontId="0" fillId="0" borderId="0" xfId="0" applyNumberFormat="1" applyFont="1" applyAlignment="1">
      <alignment/>
    </xf>
    <xf numFmtId="0" fontId="0" fillId="3" borderId="38" xfId="0" applyFont="1" applyFill="1" applyBorder="1" applyAlignment="1">
      <alignment vertical="top" wrapText="1"/>
    </xf>
    <xf numFmtId="3" fontId="0" fillId="3" borderId="9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3" fontId="1" fillId="2" borderId="17" xfId="0" applyNumberFormat="1" applyFont="1" applyFill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52" xfId="0" applyNumberFormat="1" applyFont="1" applyFill="1" applyBorder="1" applyAlignment="1">
      <alignment horizontal="center"/>
    </xf>
    <xf numFmtId="165" fontId="1" fillId="2" borderId="5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worksheet" Target="worksheets/sheet4.xml" /><Relationship Id="rId23" Type="http://schemas.openxmlformats.org/officeDocument/2006/relationships/worksheet" Target="worksheets/sheet5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UNC-CH Enrollment 2006-2007
27,717 Students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14"/>
          <c:w val="0.6685"/>
          <c:h val="0.8402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('Profile Graphs Data'!$C$3,'Profile Graphs Data'!$C$10)</c:f>
              <c:numCache>
                <c:ptCount val="2"/>
                <c:pt idx="0">
                  <c:v>17124</c:v>
                </c:pt>
                <c:pt idx="1">
                  <c:v>10593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Typical Financial Aid Package for
Aid-Eligible Freshman Applying By March 1st
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19975"/>
          <c:w val="0.6145"/>
          <c:h val="0.80025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val>
            <c:numRef>
              <c:f>'Profile Graphs Data'!$I$4:$I$6</c:f>
              <c:numCache>
                <c:ptCount val="3"/>
                <c:pt idx="0">
                  <c:v>0.33</c:v>
                </c:pt>
                <c:pt idx="1">
                  <c:v>0.65</c:v>
                </c:pt>
                <c:pt idx="2">
                  <c:v>0.02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Source
2006-2007, In Millions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Data'!$B$46:$B$48</c:f>
              <c:numCache>
                <c:ptCount val="3"/>
                <c:pt idx="0">
                  <c:v>0.5674926980921408</c:v>
                </c:pt>
                <c:pt idx="1">
                  <c:v>0.09867820526092728</c:v>
                </c:pt>
                <c:pt idx="2">
                  <c:v>0.33382909664693194</c:v>
                </c:pt>
              </c:numCache>
            </c:numRef>
          </c:val>
          <c:shape val="box"/>
        </c:ser>
        <c:gapDepth val="0"/>
        <c:shape val="box"/>
        <c:axId val="58555748"/>
        <c:axId val="57239685"/>
      </c:bar3DChart>
      <c:catAx>
        <c:axId val="58555748"/>
        <c:scaling>
          <c:orientation val="minMax"/>
        </c:scaling>
        <c:axPos val="b"/>
        <c:delete val="1"/>
        <c:majorTickMark val="out"/>
        <c:minorTickMark val="none"/>
        <c:tickLblPos val="low"/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557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Need-Based Aid Distributed to Undergraduates, by Source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2006-2007, In Millions</a:t>
            </a:r>
          </a:p>
        </c:rich>
      </c:tx>
      <c:layout>
        <c:manualLayout>
          <c:xMode val="factor"/>
          <c:yMode val="factor"/>
          <c:x val="-0.01375"/>
          <c:y val="-0.00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Data'!$B$37:$B$39</c:f>
              <c:numCache>
                <c:ptCount val="3"/>
                <c:pt idx="0">
                  <c:v>0.4099991674884988</c:v>
                </c:pt>
                <c:pt idx="1">
                  <c:v>0.12616817796385138</c:v>
                </c:pt>
                <c:pt idx="2">
                  <c:v>0.4638326545476498</c:v>
                </c:pt>
              </c:numCache>
            </c:numRef>
          </c:val>
          <c:shape val="box"/>
        </c:ser>
        <c:gapDepth val="0"/>
        <c:shape val="box"/>
        <c:axId val="45395118"/>
        <c:axId val="5902879"/>
      </c:bar3DChart>
      <c:catAx>
        <c:axId val="45395118"/>
        <c:scaling>
          <c:orientation val="minMax"/>
        </c:scaling>
        <c:axPos val="b"/>
        <c:delete val="1"/>
        <c:majorTickMark val="out"/>
        <c:minorTickMark val="none"/>
        <c:tickLblPos val="low"/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  <c:max val="0.7"/>
        </c:scaling>
        <c:axPos val="l"/>
        <c:delete val="0"/>
        <c:numFmt formatCode="General" sourceLinked="1"/>
        <c:majorTickMark val="out"/>
        <c:minorTickMark val="none"/>
        <c:tickLblPos val="nextTo"/>
        <c:crossAx val="453951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Need-Based Aid Distributed to Graduate/Professional Students, by Source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                          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2006-2007, In Millions</a:t>
            </a:r>
          </a:p>
        </c:rich>
      </c:tx>
      <c:layout>
        <c:manualLayout>
          <c:xMode val="factor"/>
          <c:yMode val="factor"/>
          <c:x val="0.022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Data'!$K$34:$K$36</c:f>
              <c:numCache>
                <c:ptCount val="3"/>
                <c:pt idx="0">
                  <c:v>0.6842192934427138</c:v>
                </c:pt>
                <c:pt idx="1">
                  <c:v>0.07830396571220567</c:v>
                </c:pt>
                <c:pt idx="2">
                  <c:v>0.23747674084508055</c:v>
                </c:pt>
              </c:numCache>
            </c:numRef>
          </c:val>
          <c:shape val="box"/>
        </c:ser>
        <c:gapDepth val="0"/>
        <c:shape val="box"/>
        <c:axId val="53125912"/>
        <c:axId val="8371161"/>
      </c:bar3DChart>
      <c:catAx>
        <c:axId val="53125912"/>
        <c:scaling>
          <c:orientation val="minMax"/>
        </c:scaling>
        <c:axPos val="b"/>
        <c:delete val="1"/>
        <c:majorTickMark val="out"/>
        <c:minorTickMark val="none"/>
        <c:tickLblPos val="low"/>
        <c:crossAx val="8371161"/>
        <c:crosses val="autoZero"/>
        <c:auto val="1"/>
        <c:lblOffset val="100"/>
        <c:noMultiLvlLbl val="0"/>
      </c:catAx>
      <c:valAx>
        <c:axId val="8371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259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All Students, by Source
2006-2007, In Millions</a:t>
            </a:r>
          </a:p>
        </c:rich>
      </c:tx>
      <c:layout>
        <c:manualLayout>
          <c:xMode val="factor"/>
          <c:yMode val="factor"/>
          <c:x val="-0.019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Data'!$J$34:$J$36</c:f>
              <c:numCache>
                <c:ptCount val="3"/>
                <c:pt idx="0">
                  <c:v>0.09350007727308748</c:v>
                </c:pt>
                <c:pt idx="1">
                  <c:v>0.1517381677733617</c:v>
                </c:pt>
                <c:pt idx="2">
                  <c:v>0.7547617549535508</c:v>
                </c:pt>
              </c:numCache>
            </c:numRef>
          </c:val>
          <c:shape val="box"/>
        </c:ser>
        <c:gapDepth val="0"/>
        <c:shape val="box"/>
        <c:axId val="8231586"/>
        <c:axId val="6975411"/>
      </c:bar3DChart>
      <c:catAx>
        <c:axId val="8231586"/>
        <c:scaling>
          <c:orientation val="minMax"/>
        </c:scaling>
        <c:axPos val="b"/>
        <c:delete val="1"/>
        <c:majorTickMark val="out"/>
        <c:minorTickMark val="none"/>
        <c:tickLblPos val="low"/>
        <c:crossAx val="6975411"/>
        <c:crosses val="autoZero"/>
        <c:auto val="1"/>
        <c:lblOffset val="100"/>
        <c:noMultiLvlLbl val="0"/>
      </c:catAx>
      <c:valAx>
        <c:axId val="697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315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Undergraduates, by Source
2006-2007, In Millions</a:t>
            </a:r>
          </a:p>
        </c:rich>
      </c:tx>
      <c:layout>
        <c:manualLayout>
          <c:xMode val="factor"/>
          <c:yMode val="factor"/>
          <c:x val="-0.019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Data'!$C$34:$C$36</c:f>
              <c:numCache>
                <c:ptCount val="3"/>
                <c:pt idx="0">
                  <c:v>0.12551538137329757</c:v>
                </c:pt>
                <c:pt idx="1">
                  <c:v>0.13457547849444243</c:v>
                </c:pt>
                <c:pt idx="2">
                  <c:v>0.7399091401322601</c:v>
                </c:pt>
              </c:numCache>
            </c:numRef>
          </c:val>
          <c:shape val="box"/>
        </c:ser>
        <c:gapDepth val="0"/>
        <c:shape val="box"/>
        <c:axId val="62778700"/>
        <c:axId val="28137389"/>
      </c:bar3DChart>
      <c:catAx>
        <c:axId val="62778700"/>
        <c:scaling>
          <c:orientation val="minMax"/>
        </c:scaling>
        <c:axPos val="b"/>
        <c:delete val="1"/>
        <c:majorTickMark val="out"/>
        <c:minorTickMark val="none"/>
        <c:tickLblPos val="low"/>
        <c:crossAx val="28137389"/>
        <c:crosses val="autoZero"/>
        <c:auto val="1"/>
        <c:lblOffset val="100"/>
        <c:noMultiLvlLbl val="0"/>
      </c:catAx>
      <c:valAx>
        <c:axId val="28137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787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Graduate/Professional Students,  by Source
2006-2007, In Millions</a:t>
            </a:r>
          </a:p>
        </c:rich>
      </c:tx>
      <c:layout>
        <c:manualLayout>
          <c:xMode val="factor"/>
          <c:yMode val="factor"/>
          <c:x val="-0.0105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20%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Data'!$G$34:$G$36</c:f>
              <c:numCache>
                <c:ptCount val="3"/>
                <c:pt idx="0">
                  <c:v>0.009399325024643818</c:v>
                </c:pt>
                <c:pt idx="1">
                  <c:v>0.19682270217120731</c:v>
                </c:pt>
                <c:pt idx="2">
                  <c:v>0.7937779728041489</c:v>
                </c:pt>
              </c:numCache>
            </c:numRef>
          </c:val>
          <c:shape val="box"/>
        </c:ser>
        <c:gapDepth val="0"/>
        <c:shape val="box"/>
        <c:axId val="51909910"/>
        <c:axId val="64536007"/>
      </c:bar3DChart>
      <c:catAx>
        <c:axId val="51909910"/>
        <c:scaling>
          <c:orientation val="minMax"/>
        </c:scaling>
        <c:axPos val="b"/>
        <c:delete val="1"/>
        <c:majorTickMark val="out"/>
        <c:minorTickMark val="none"/>
        <c:tickLblPos val="low"/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9099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Type
2006-2007, In Millions</a:t>
            </a:r>
          </a:p>
        </c:rich>
      </c:tx>
      <c:layout>
        <c:manualLayout>
          <c:xMode val="factor"/>
          <c:yMode val="factor"/>
          <c:x val="-0.026"/>
          <c:y val="-0.015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675"/>
          <c:w val="0.948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Data'!$J$10:$J$12</c:f>
              <c:numCache>
                <c:ptCount val="3"/>
                <c:pt idx="0">
                  <c:v>0.43301985113455244</c:v>
                </c:pt>
                <c:pt idx="1">
                  <c:v>0.5561885469834711</c:v>
                </c:pt>
                <c:pt idx="2">
                  <c:v>0.010791601881976432</c:v>
                </c:pt>
              </c:numCache>
            </c:numRef>
          </c:val>
          <c:shape val="box"/>
        </c:ser>
        <c:gapDepth val="0"/>
        <c:shape val="box"/>
        <c:axId val="43953152"/>
        <c:axId val="60034049"/>
      </c:bar3DChart>
      <c:catAx>
        <c:axId val="43953152"/>
        <c:scaling>
          <c:orientation val="minMax"/>
        </c:scaling>
        <c:axPos val="b"/>
        <c:delete val="1"/>
        <c:majorTickMark val="out"/>
        <c:minorTickMark val="none"/>
        <c:tickLblPos val="low"/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531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Total Aid Distributed to Undergraduate Students, by Type
2006-2007, In Millions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675"/>
          <c:w val="0.948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Data'!$H$10:$H$12</c:f>
              <c:numCache>
                <c:ptCount val="3"/>
                <c:pt idx="0">
                  <c:v>0.6311692197728392</c:v>
                </c:pt>
                <c:pt idx="1">
                  <c:v>0.35135324310897714</c:v>
                </c:pt>
                <c:pt idx="2">
                  <c:v>0.01747753711818358</c:v>
                </c:pt>
              </c:numCache>
            </c:numRef>
          </c:val>
          <c:shape val="box"/>
        </c:ser>
        <c:gapDepth val="0"/>
        <c:shape val="box"/>
        <c:axId val="3435530"/>
        <c:axId val="30919771"/>
      </c:bar3DChart>
      <c:catAx>
        <c:axId val="3435530"/>
        <c:scaling>
          <c:orientation val="minMax"/>
        </c:scaling>
        <c:axPos val="b"/>
        <c:delete val="1"/>
        <c:majorTickMark val="out"/>
        <c:minorTickMark val="none"/>
        <c:tickLblPos val="low"/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55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Aid Distributed to Graduate/Professional Students, by Type
2006-2007, In Millions</a:t>
            </a:r>
          </a:p>
        </c:rich>
      </c:tx>
      <c:layout>
        <c:manualLayout>
          <c:xMode val="factor"/>
          <c:yMode val="factor"/>
          <c:x val="0.02075"/>
          <c:y val="-0.015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675"/>
          <c:w val="0.948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Data'!$I$10:$I$12</c:f>
              <c:numCache>
                <c:ptCount val="3"/>
                <c:pt idx="0">
                  <c:v>0.23731185639525681</c:v>
                </c:pt>
                <c:pt idx="1">
                  <c:v>0.7585001003766603</c:v>
                </c:pt>
                <c:pt idx="2">
                  <c:v>0.004188043228082895</c:v>
                </c:pt>
              </c:numCache>
            </c:numRef>
          </c:val>
          <c:shape val="box"/>
        </c:ser>
        <c:gapDepth val="0"/>
        <c:shape val="box"/>
        <c:axId val="9842484"/>
        <c:axId val="21473493"/>
      </c:bar3DChart>
      <c:catAx>
        <c:axId val="9842484"/>
        <c:scaling>
          <c:orientation val="minMax"/>
        </c:scaling>
        <c:axPos val="b"/>
        <c:delete val="1"/>
        <c:majorTickMark val="out"/>
        <c:minorTickMark val="none"/>
        <c:tickLblPos val="low"/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424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8725"/>
          <c:w val="0.806"/>
          <c:h val="0.77075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val>
            <c:numRef>
              <c:f>('Profile Graphs Data'!$C$12,'Profile Graphs Data'!$C$13)</c:f>
              <c:numCache>
                <c:ptCount val="2"/>
                <c:pt idx="0">
                  <c:v>5054</c:v>
                </c:pt>
                <c:pt idx="1">
                  <c:v>5539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Type
2006-2007, In Millions</a:t>
            </a:r>
          </a:p>
        </c:rich>
      </c:tx>
      <c:layout>
        <c:manualLayout>
          <c:xMode val="factor"/>
          <c:yMode val="factor"/>
          <c:x val="0.0105"/>
          <c:y val="-0.012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Data'!$F$55:$F$57</c:f>
              <c:numCache>
                <c:ptCount val="3"/>
                <c:pt idx="0">
                  <c:v>0.42178353093946036</c:v>
                </c:pt>
                <c:pt idx="1">
                  <c:v>0.5644680216041484</c:v>
                </c:pt>
                <c:pt idx="2">
                  <c:v>0.01374844745639124</c:v>
                </c:pt>
              </c:numCache>
            </c:numRef>
          </c:val>
          <c:shape val="box"/>
        </c:ser>
        <c:gapDepth val="0"/>
        <c:shape val="box"/>
        <c:axId val="59043710"/>
        <c:axId val="61631343"/>
      </c:bar3DChart>
      <c:catAx>
        <c:axId val="59043710"/>
        <c:scaling>
          <c:orientation val="minMax"/>
        </c:scaling>
        <c:axPos val="b"/>
        <c:delete val="1"/>
        <c:majorTickMark val="out"/>
        <c:minorTickMark val="none"/>
        <c:tickLblPos val="low"/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437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Need-Based Aid Distributed to Undergraduate Students, by Type
2006-2007, In Millions</a:t>
            </a:r>
          </a:p>
        </c:rich>
      </c:tx>
      <c:layout>
        <c:manualLayout>
          <c:xMode val="factor"/>
          <c:yMode val="factor"/>
          <c:x val="0.029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92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Data'!$G$55:$G$57</c:f>
              <c:numCache>
                <c:ptCount val="3"/>
                <c:pt idx="0">
                  <c:v>0.674761677341492</c:v>
                </c:pt>
                <c:pt idx="1">
                  <c:v>0.2992499450223738</c:v>
                </c:pt>
                <c:pt idx="2">
                  <c:v>0.025988377636134267</c:v>
                </c:pt>
              </c:numCache>
            </c:numRef>
          </c:val>
          <c:shape val="box"/>
        </c:ser>
        <c:gapDepth val="0"/>
        <c:shape val="box"/>
        <c:axId val="17811176"/>
        <c:axId val="26082857"/>
      </c:bar3DChart>
      <c:catAx>
        <c:axId val="17811176"/>
        <c:scaling>
          <c:orientation val="minMax"/>
        </c:scaling>
        <c:axPos val="b"/>
        <c:delete val="1"/>
        <c:majorTickMark val="out"/>
        <c:minorTickMark val="none"/>
        <c:tickLblPos val="low"/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111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Need-Based Aid Distributed to Graduate/Professional Students,              by Type 
2006-2007, In Millions</a:t>
            </a:r>
          </a:p>
        </c:rich>
      </c:tx>
      <c:layout>
        <c:manualLayout>
          <c:xMode val="factor"/>
          <c:yMode val="factor"/>
          <c:x val="-0.071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Data'!$H$55:$H$57</c:f>
              <c:numCache>
                <c:ptCount val="3"/>
                <c:pt idx="0">
                  <c:v>0.23428835183954427</c:v>
                </c:pt>
                <c:pt idx="1">
                  <c:v>0.7610348455629619</c:v>
                </c:pt>
                <c:pt idx="2">
                  <c:v>0.004676802597493827</c:v>
                </c:pt>
              </c:numCache>
            </c:numRef>
          </c:val>
          <c:shape val="box"/>
        </c:ser>
        <c:gapDepth val="0"/>
        <c:shape val="box"/>
        <c:axId val="33419122"/>
        <c:axId val="32336643"/>
      </c:bar3DChart>
      <c:catAx>
        <c:axId val="33419122"/>
        <c:scaling>
          <c:orientation val="minMax"/>
        </c:scaling>
        <c:axPos val="b"/>
        <c:delete val="1"/>
        <c:majorTickMark val="out"/>
        <c:minorTickMark val="none"/>
        <c:tickLblPos val="low"/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191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695"/>
          <c:w val="0.85"/>
          <c:h val="0.80675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val>
            <c:numRef>
              <c:f>('Profile Graphs Data'!$C$5,'Profile Graphs Data'!$C$6)</c:f>
              <c:numCache>
                <c:ptCount val="2"/>
                <c:pt idx="0">
                  <c:v>10273</c:v>
                </c:pt>
                <c:pt idx="1">
                  <c:v>6851</c:v>
                </c:pt>
              </c:numCache>
            </c:numRef>
          </c:val>
        </c:ser>
      </c:pieChart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Students Receiving Any Aid 2006-2007
15,327 Students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5575"/>
          <c:w val="0.641"/>
          <c:h val="0.829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Need-Based Aid
9,868  (64%)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NonNeed-Based Aid
5,459 (36%)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Data'!$F$14,'Profile Graphs Data'!$F$15)</c:f>
              <c:numCache>
                <c:ptCount val="2"/>
                <c:pt idx="0">
                  <c:v>9868</c:v>
                </c:pt>
                <c:pt idx="1">
                  <c:v>5459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Source
2006-2007, In Millions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675"/>
          <c:w val="0.948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'SAO Report Graphs Data'!$B$4:$B$6</c:f>
              <c:numCache>
                <c:ptCount val="3"/>
                <c:pt idx="0">
                  <c:v>0.5314140606356843</c:v>
                </c:pt>
                <c:pt idx="1">
                  <c:v>0.08899887709327736</c:v>
                </c:pt>
                <c:pt idx="2">
                  <c:v>0.37958706227103833</c:v>
                </c:pt>
              </c:numCache>
            </c:numRef>
          </c:val>
          <c:shape val="box"/>
        </c:ser>
        <c:gapDepth val="0"/>
        <c:shape val="box"/>
        <c:axId val="47119162"/>
        <c:axId val="21419275"/>
      </c:bar3DChart>
      <c:catAx>
        <c:axId val="47119162"/>
        <c:scaling>
          <c:orientation val="minMax"/>
        </c:scaling>
        <c:axPos val="b"/>
        <c:delete val="1"/>
        <c:majorTickMark val="out"/>
        <c:minorTickMark val="none"/>
        <c:tickLblPos val="low"/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191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Students Receiving Need-Based Aid 2006-2007
9,868 Students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75"/>
          <c:y val="0.14275"/>
          <c:w val="0.64775"/>
          <c:h val="0.8552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Undergraduate
5,644  (57%)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Graduate &amp; Professional
4,224  (43%)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Data'!$C$23,'Profile Graphs Data'!$C$28)</c:f>
              <c:numCache>
                <c:ptCount val="2"/>
                <c:pt idx="0">
                  <c:v>5644</c:v>
                </c:pt>
                <c:pt idx="1">
                  <c:v>4224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Undergraduate Students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375"/>
          <c:w val="0.858"/>
          <c:h val="0.8192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'Need Graphs Data'!$F$46:$F$48</c:f>
              <c:numCache>
                <c:ptCount val="3"/>
                <c:pt idx="0">
                  <c:v>0.674761677341492</c:v>
                </c:pt>
                <c:pt idx="1">
                  <c:v>0.2992499450223738</c:v>
                </c:pt>
                <c:pt idx="2">
                  <c:v>0.025988377636134267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Graduate &amp; Professional Students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225"/>
          <c:w val="0.90275"/>
          <c:h val="0.8445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'Need Graphs Data'!$T$26:$T$28</c:f>
              <c:numCache>
                <c:ptCount val="3"/>
                <c:pt idx="0">
                  <c:v>0.23428835183954427</c:v>
                </c:pt>
                <c:pt idx="1">
                  <c:v>0.7610348455629619</c:v>
                </c:pt>
                <c:pt idx="2">
                  <c:v>0.004676802597493827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Percent of  All Undergraduate Students Receiving Need-Based Aid 2006-2007</a:t>
            </a:r>
            <a:r>
              <a:rPr lang="en-US" cap="none" sz="22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(includes resident and non-resident students)
Total Undergraduate Enrollment = 17,124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1775"/>
          <c:w val="0.59875"/>
          <c:h val="0.78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'Profile Graphs Data'!$C$7:$D$7</c:f>
              <c:numCache>
                <c:ptCount val="2"/>
                <c:pt idx="0">
                  <c:v>5644</c:v>
                </c:pt>
                <c:pt idx="1">
                  <c:v>11480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64"/>
  </sheetViews>
  <pageMargins left="0.72" right="0.75" top="0.5" bottom="0.89" header="0.3" footer="0.1"/>
  <pageSetup horizontalDpi="300" verticalDpi="300" orientation="landscape"/>
  <headerFooter>
    <oddFooter>&amp;L&amp;8Chart 1
Office of Institutional Research and Assessment/Office of Scholarships and Student Aid
December 14, 2007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12
Office of Institutional Research and Assessment/Office of Scholarships December 14, 2007&amp;R&amp;"Arial,Bold"&amp;12Total: $94.8 (In Millions)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13
Office of Institutional Research and Assessment/Office of Scholarships and Student Aid
December 14, 2007&amp;R&amp;"Arial,Bold"&amp;12Total: $68.6 (In Millions)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14
Office of Institutional Research and Assessment/Office of Scholarships and Student Aid
December 14, 2007&amp;R&amp;"Arial,Bold"&amp;12Total: $26.2 (In Millions)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15
Office of Institutional Research and Assessment/Office of Scholarships and Student Aid
December 14, 2007&amp;R&amp;"Arial,Bold"&amp;12Total: $219.0 (In Millions)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16
Office of Institutional Research and Assessment/Office of Scholarships and Student Aid
December 14, 2007&amp;R&amp;"Arial,Bold"&amp;12Total: $108.8 (In Millions)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17
Office of Institutional Research and Assessment/Office of Scholarships and Student Aid
December 14, 2007&amp;R&amp;"Arial,Bold"&amp;12Total: $110.2 (In Millions)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18
Office of Institutional Research and Assessment/Office of Scholarships and Student Aid
December 14, 2007&amp;R&amp;"Arial,Bold"&amp;12Total: $171.8 (In Millions)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19
Office of Institutional Research and Assessment/Office of Scholarships and Student Aid
December 14, 2007&amp;R&amp;"Arial,Bold"&amp;12Total: $73.1 (In Millions)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20
Office of Institutional Research and Assessment/Office of Scholarships and Student Aid
December 14, 2007&amp;R&amp;"Arial,Bold"Total: $98.6 (In Millions)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3
Office of Institutional Research and Assessment/Office of Scholarships and Student Aid
December 14, 2007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4
Office of Institutional Research and Assessment/Office of Scholarships and Student Aid
December 14, 2007&amp;R&amp;"Arial,Bold"&amp;12Total: $219.0 (In Millions)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1" right="0.72" top="0.5" bottom="0.62" header="0.3" footer="0.17"/>
  <pageSetup horizontalDpi="300" verticalDpi="300" orientation="landscape"/>
  <headerFooter>
    <oddFooter>&amp;L&amp;8Chart 5
Office of Institutional Research and Assessment/Office of Scholarships and Student Aid
December 14, 2007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7
Office of Institutional Research and Assessment/Office of Scholarships and Student Aid
December 14, 2007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8
Office of Institutional Research and Assessment/Office of Scholarships and Student Aid
December 14, 2007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9
Office of Institutional Research and Assessment/Office of Scholarships and Student Aid
December 14, 2007&amp;R&amp;"Arial,Bold"&amp;12Total: $171.8 (In Millions)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10
Office of Institutional Research and Assessment/Office of Scholarships and Student Aid
December 14, 2007&amp;R&amp;"Arial,Bold"&amp;12Total: $73.1 (In Millions)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11
Office of Institutional Research and Assessment/Office of Scholarships and Student Aid
December 14, 2007&amp;R&amp;"Arial,Bold"&amp;12Total: $98.6 (In Millions)</oddFoot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0.7685</cdr:y>
    </cdr:from>
    <cdr:to>
      <cdr:x>0.95775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0" y="4981575"/>
          <a:ext cx="17335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Undergraduate
17,124 (62%)</a:t>
          </a:r>
        </a:p>
      </cdr:txBody>
    </cdr:sp>
  </cdr:relSizeAnchor>
  <cdr:relSizeAnchor xmlns:cdr="http://schemas.openxmlformats.org/drawingml/2006/chartDrawing">
    <cdr:from>
      <cdr:x>0.0705</cdr:x>
      <cdr:y>0.266</cdr:y>
    </cdr:from>
    <cdr:to>
      <cdr:x>0.218</cdr:x>
      <cdr:y>0.37325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1724025"/>
          <a:ext cx="12763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25" b="1" i="0" u="none" baseline="0">
              <a:latin typeface="Arial"/>
              <a:ea typeface="Arial"/>
              <a:cs typeface="Arial"/>
            </a:rPr>
            <a:t>Graduate &amp; Professional
10,593 (38%)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0.09525</cdr:y>
    </cdr:from>
    <cdr:to>
      <cdr:x>0.2985</cdr:x>
      <cdr:y>0.28825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9575"/>
          <a:ext cx="12763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 Scholarships  (67%)</a:t>
          </a:r>
        </a:p>
      </cdr:txBody>
    </cdr:sp>
  </cdr:relSizeAnchor>
  <cdr:relSizeAnchor xmlns:cdr="http://schemas.openxmlformats.org/drawingml/2006/chartDrawing">
    <cdr:from>
      <cdr:x>0.778</cdr:x>
      <cdr:y>0.844</cdr:y>
    </cdr:from>
    <cdr:to>
      <cdr:x>0.9785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3705225"/>
          <a:ext cx="857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(30%)</a:t>
          </a:r>
        </a:p>
      </cdr:txBody>
    </cdr:sp>
  </cdr:relSizeAnchor>
  <cdr:relSizeAnchor xmlns:cdr="http://schemas.openxmlformats.org/drawingml/2006/chartDrawing">
    <cdr:from>
      <cdr:x>0.015</cdr:x>
      <cdr:y>0.8235</cdr:y>
    </cdr:from>
    <cdr:to>
      <cdr:x>0.24875</cdr:x>
      <cdr:y>0.99475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9975"/>
          <a:ext cx="1000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(3%)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0.10225</cdr:y>
    </cdr:from>
    <cdr:to>
      <cdr:x>0.27525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11715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
Scholarships
(23%)</a:t>
          </a:r>
        </a:p>
      </cdr:txBody>
    </cdr:sp>
  </cdr:relSizeAnchor>
  <cdr:relSizeAnchor xmlns:cdr="http://schemas.openxmlformats.org/drawingml/2006/chartDrawing">
    <cdr:from>
      <cdr:x>0.78625</cdr:x>
      <cdr:y>0.863</cdr:y>
    </cdr:from>
    <cdr:to>
      <cdr:x>0.981</cdr:x>
      <cdr:y>0.967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3781425"/>
          <a:ext cx="828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(76%)</a:t>
          </a:r>
        </a:p>
      </cdr:txBody>
    </cdr:sp>
  </cdr:relSizeAnchor>
  <cdr:relSizeAnchor xmlns:cdr="http://schemas.openxmlformats.org/drawingml/2006/chartDrawing">
    <cdr:from>
      <cdr:x>0.01525</cdr:x>
      <cdr:y>0.82075</cdr:y>
    </cdr:from>
    <cdr:to>
      <cdr:x>0.19875</cdr:x>
      <cdr:y>0.9575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0450"/>
          <a:ext cx="7810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(1%)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142875</xdr:rowOff>
    </xdr:from>
    <xdr:ext cx="4276725" cy="4391025"/>
    <xdr:graphicFrame>
      <xdr:nvGraphicFramePr>
        <xdr:cNvPr id="1" name="Chart 1"/>
        <xdr:cNvGraphicFramePr/>
      </xdr:nvGraphicFramePr>
      <xdr:xfrm>
        <a:off x="4410075" y="1228725"/>
        <a:ext cx="4276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228725"/>
        <a:ext cx="42576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0.7735</cdr:x>
      <cdr:y>0.30475</cdr:y>
    </cdr:from>
    <cdr:to>
      <cdr:x>0.9675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038350"/>
          <a:ext cx="1685925" cy="1581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Receiving
 Need-Based Aid
(33%)
(#5,644)  </a:t>
          </a:r>
        </a:p>
      </cdr:txBody>
    </cdr:sp>
  </cdr:relSizeAnchor>
  <cdr:relSizeAnchor xmlns:cdr="http://schemas.openxmlformats.org/drawingml/2006/chartDrawing">
    <cdr:from>
      <cdr:x>0.007</cdr:x>
      <cdr:y>0.63025</cdr:y>
    </cdr:from>
    <cdr:to>
      <cdr:x>0.18225</cdr:x>
      <cdr:y>0.83725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219575"/>
          <a:ext cx="15144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Not Eligible for Need-Based Aid
(67%)
(#11,480)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0.771</cdr:y>
    </cdr:from>
    <cdr:to>
      <cdr:x>0.92175</cdr:x>
      <cdr:y>0.89475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162550"/>
          <a:ext cx="13811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Grants &amp; Scholarships
(65%)</a:t>
          </a:r>
        </a:p>
      </cdr:txBody>
    </cdr:sp>
  </cdr:relSizeAnchor>
  <cdr:relSizeAnchor xmlns:cdr="http://schemas.openxmlformats.org/drawingml/2006/chartDrawing">
    <cdr:from>
      <cdr:x>0.11425</cdr:x>
      <cdr:y>0.35025</cdr:y>
    </cdr:from>
    <cdr:to>
      <cdr:x>0.24075</cdr:x>
      <cdr:y>0.43075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2343150"/>
          <a:ext cx="109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Loans
(33%)</a:t>
          </a:r>
        </a:p>
      </cdr:txBody>
    </cdr:sp>
  </cdr:relSizeAnchor>
  <cdr:relSizeAnchor xmlns:cdr="http://schemas.openxmlformats.org/drawingml/2006/chartDrawing">
    <cdr:from>
      <cdr:x>0.1525</cdr:x>
      <cdr:y>0.89525</cdr:y>
    </cdr:from>
    <cdr:to>
      <cdr:x>0.30125</cdr:x>
      <cdr:y>0.97425</cdr:y>
    </cdr:to>
    <cdr:sp>
      <cdr:nvSpPr>
        <cdr:cNvPr id="3" name="TextBox 3"/>
        <cdr:cNvSpPr txBox="1">
          <a:spLocks noChangeArrowheads="1"/>
        </cdr:cNvSpPr>
      </cdr:nvSpPr>
      <cdr:spPr>
        <a:xfrm>
          <a:off x="1314450" y="6000750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Work-Study
(2%)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0.17375</cdr:x>
      <cdr:y>0.4045</cdr:y>
    </cdr:from>
    <cdr:to>
      <cdr:x>0.264</cdr:x>
      <cdr:y>0.46325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95425" y="2390775"/>
          <a:ext cx="781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$ 97.5</a:t>
          </a:r>
        </a:p>
      </cdr:txBody>
    </cdr:sp>
  </cdr:relSizeAnchor>
  <cdr:relSizeAnchor xmlns:cdr="http://schemas.openxmlformats.org/drawingml/2006/chartDrawing">
    <cdr:from>
      <cdr:x>0.42675</cdr:x>
      <cdr:y>0.90875</cdr:y>
    </cdr:from>
    <cdr:to>
      <cdr:x>0.50025</cdr:x>
      <cdr:y>0.96275</cdr:y>
    </cdr:to>
    <cdr:sp>
      <cdr:nvSpPr>
        <cdr:cNvPr id="5" name="TextBox 6"/>
        <cdr:cNvSpPr txBox="1">
          <a:spLocks noChangeArrowheads="1"/>
        </cdr:cNvSpPr>
      </cdr:nvSpPr>
      <cdr:spPr>
        <a:xfrm>
          <a:off x="3686175" y="53721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10%</a:t>
          </a:r>
        </a:p>
      </cdr:txBody>
    </cdr:sp>
  </cdr:relSizeAnchor>
  <cdr:relSizeAnchor xmlns:cdr="http://schemas.openxmlformats.org/drawingml/2006/chartDrawing">
    <cdr:from>
      <cdr:x>0.66175</cdr:x>
      <cdr:y>0.7635</cdr:y>
    </cdr:from>
    <cdr:to>
      <cdr:x>0.7275</cdr:x>
      <cdr:y>0.814</cdr:y>
    </cdr:to>
    <cdr:sp>
      <cdr:nvSpPr>
        <cdr:cNvPr id="6" name="TextBox 7"/>
        <cdr:cNvSpPr txBox="1">
          <a:spLocks noChangeArrowheads="1"/>
        </cdr:cNvSpPr>
      </cdr:nvSpPr>
      <cdr:spPr>
        <a:xfrm>
          <a:off x="5715000" y="45148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33%</a:t>
          </a:r>
        </a:p>
      </cdr:txBody>
    </cdr:sp>
  </cdr:relSizeAnchor>
  <cdr:relSizeAnchor xmlns:cdr="http://schemas.openxmlformats.org/drawingml/2006/chartDrawing">
    <cdr:from>
      <cdr:x>0.65525</cdr:x>
      <cdr:y>0.66125</cdr:y>
    </cdr:from>
    <cdr:to>
      <cdr:x>0.72875</cdr:x>
      <cdr:y>0.764</cdr:y>
    </cdr:to>
    <cdr:sp>
      <cdr:nvSpPr>
        <cdr:cNvPr id="7" name="TextBox 8"/>
        <cdr:cNvSpPr txBox="1">
          <a:spLocks noChangeArrowheads="1"/>
        </cdr:cNvSpPr>
      </cdr:nvSpPr>
      <cdr:spPr>
        <a:xfrm>
          <a:off x="5657850" y="390525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$57.3</a:t>
          </a:r>
        </a:p>
      </cdr:txBody>
    </cdr:sp>
  </cdr:relSizeAnchor>
  <cdr:relSizeAnchor xmlns:cdr="http://schemas.openxmlformats.org/drawingml/2006/chartDrawing">
    <cdr:from>
      <cdr:x>0.42675</cdr:x>
      <cdr:y>0.82675</cdr:y>
    </cdr:from>
    <cdr:to>
      <cdr:x>0.50025</cdr:x>
      <cdr:y>0.9215</cdr:y>
    </cdr:to>
    <cdr:sp>
      <cdr:nvSpPr>
        <cdr:cNvPr id="8" name="TextBox 9"/>
        <cdr:cNvSpPr txBox="1">
          <a:spLocks noChangeArrowheads="1"/>
        </cdr:cNvSpPr>
      </cdr:nvSpPr>
      <cdr:spPr>
        <a:xfrm>
          <a:off x="3686175" y="4886325"/>
          <a:ext cx="638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$17.0</a:t>
          </a:r>
        </a:p>
      </cdr:txBody>
    </cdr:sp>
  </cdr:relSizeAnchor>
  <cdr:relSizeAnchor xmlns:cdr="http://schemas.openxmlformats.org/drawingml/2006/chartDrawing">
    <cdr:from>
      <cdr:x>0.19075</cdr:x>
      <cdr:y>0.50425</cdr:y>
    </cdr:from>
    <cdr:to>
      <cdr:x>0.26425</cdr:x>
      <cdr:y>0.563</cdr:y>
    </cdr:to>
    <cdr:sp>
      <cdr:nvSpPr>
        <cdr:cNvPr id="9" name="TextBox 10"/>
        <cdr:cNvSpPr txBox="1">
          <a:spLocks noChangeArrowheads="1"/>
        </cdr:cNvSpPr>
      </cdr:nvSpPr>
      <cdr:spPr>
        <a:xfrm>
          <a:off x="1647825" y="29813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57%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0.17175</cdr:x>
      <cdr:y>0.67225</cdr:y>
    </cdr:from>
    <cdr:to>
      <cdr:x>0.24525</cdr:x>
      <cdr:y>0.731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39719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41%</a:t>
          </a:r>
        </a:p>
      </cdr:txBody>
    </cdr:sp>
  </cdr:relSizeAnchor>
  <cdr:relSizeAnchor xmlns:cdr="http://schemas.openxmlformats.org/drawingml/2006/chartDrawing">
    <cdr:from>
      <cdr:x>0.41825</cdr:x>
      <cdr:y>0.90875</cdr:y>
    </cdr:from>
    <cdr:to>
      <cdr:x>0.49175</cdr:x>
      <cdr:y>0.96275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53721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13%</a:t>
          </a:r>
        </a:p>
      </cdr:txBody>
    </cdr:sp>
  </cdr:relSizeAnchor>
  <cdr:relSizeAnchor xmlns:cdr="http://schemas.openxmlformats.org/drawingml/2006/chartDrawing">
    <cdr:from>
      <cdr:x>0.65325</cdr:x>
      <cdr:y>0.58525</cdr:y>
    </cdr:from>
    <cdr:to>
      <cdr:x>0.72675</cdr:x>
      <cdr:y>0.65375</cdr:y>
    </cdr:to>
    <cdr:sp>
      <cdr:nvSpPr>
        <cdr:cNvPr id="6" name="TextBox 6"/>
        <cdr:cNvSpPr txBox="1">
          <a:spLocks noChangeArrowheads="1"/>
        </cdr:cNvSpPr>
      </cdr:nvSpPr>
      <cdr:spPr>
        <a:xfrm>
          <a:off x="5638800" y="3457575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$33.9</a:t>
          </a:r>
        </a:p>
      </cdr:txBody>
    </cdr:sp>
  </cdr:relSizeAnchor>
  <cdr:relSizeAnchor xmlns:cdr="http://schemas.openxmlformats.org/drawingml/2006/chartDrawing">
    <cdr:from>
      <cdr:x>0.66175</cdr:x>
      <cdr:y>0.67225</cdr:y>
    </cdr:from>
    <cdr:to>
      <cdr:x>0.7275</cdr:x>
      <cdr:y>0.72275</cdr:y>
    </cdr:to>
    <cdr:sp>
      <cdr:nvSpPr>
        <cdr:cNvPr id="7" name="TextBox 7"/>
        <cdr:cNvSpPr txBox="1">
          <a:spLocks noChangeArrowheads="1"/>
        </cdr:cNvSpPr>
      </cdr:nvSpPr>
      <cdr:spPr>
        <a:xfrm>
          <a:off x="5715000" y="39719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46%</a:t>
          </a:r>
        </a:p>
      </cdr:txBody>
    </cdr:sp>
  </cdr:relSizeAnchor>
  <cdr:relSizeAnchor xmlns:cdr="http://schemas.openxmlformats.org/drawingml/2006/chartDrawing">
    <cdr:from>
      <cdr:x>0.40875</cdr:x>
      <cdr:y>0.8545</cdr:y>
    </cdr:from>
    <cdr:to>
      <cdr:x>0.48225</cdr:x>
      <cdr:y>0.9085</cdr:y>
    </cdr:to>
    <cdr:sp>
      <cdr:nvSpPr>
        <cdr:cNvPr id="8" name="TextBox 8"/>
        <cdr:cNvSpPr txBox="1">
          <a:spLocks noChangeArrowheads="1"/>
        </cdr:cNvSpPr>
      </cdr:nvSpPr>
      <cdr:spPr>
        <a:xfrm>
          <a:off x="3524250" y="504825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$9.2</a:t>
          </a:r>
        </a:p>
      </cdr:txBody>
    </cdr:sp>
  </cdr:relSizeAnchor>
  <cdr:relSizeAnchor xmlns:cdr="http://schemas.openxmlformats.org/drawingml/2006/chartDrawing">
    <cdr:from>
      <cdr:x>0.17175</cdr:x>
      <cdr:y>0.54975</cdr:y>
    </cdr:from>
    <cdr:to>
      <cdr:x>0.24525</cdr:x>
      <cdr:y>0.65425</cdr:y>
    </cdr:to>
    <cdr:sp>
      <cdr:nvSpPr>
        <cdr:cNvPr id="9" name="TextBox 9"/>
        <cdr:cNvSpPr txBox="1">
          <a:spLocks noChangeArrowheads="1"/>
        </cdr:cNvSpPr>
      </cdr:nvSpPr>
      <cdr:spPr>
        <a:xfrm>
          <a:off x="1476375" y="3248025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$30.0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486525"/>
    <xdr:graphicFrame>
      <xdr:nvGraphicFramePr>
        <xdr:cNvPr id="1" name="Shape 1025"/>
        <xdr:cNvGraphicFramePr/>
      </xdr:nvGraphicFramePr>
      <xdr:xfrm>
        <a:off x="0" y="0"/>
        <a:ext cx="86772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0.19075</cdr:x>
      <cdr:y>0.4045</cdr:y>
    </cdr:from>
    <cdr:to>
      <cdr:x>0.26425</cdr:x>
      <cdr:y>0.46325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23907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$67.5</a:t>
          </a:r>
        </a:p>
      </cdr:txBody>
    </cdr:sp>
  </cdr:relSizeAnchor>
  <cdr:relSizeAnchor xmlns:cdr="http://schemas.openxmlformats.org/drawingml/2006/chartDrawing">
    <cdr:from>
      <cdr:x>0.4145</cdr:x>
      <cdr:y>0.8775</cdr:y>
    </cdr:from>
    <cdr:to>
      <cdr:x>0.488</cdr:x>
      <cdr:y>0.9215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51816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$7.7</a:t>
          </a:r>
        </a:p>
      </cdr:txBody>
    </cdr:sp>
  </cdr:relSizeAnchor>
  <cdr:relSizeAnchor xmlns:cdr="http://schemas.openxmlformats.org/drawingml/2006/chartDrawing">
    <cdr:from>
      <cdr:x>0.6485</cdr:x>
      <cdr:y>0.79625</cdr:y>
    </cdr:from>
    <cdr:to>
      <cdr:x>0.7675</cdr:x>
      <cdr:y>0.86475</cdr:y>
    </cdr:to>
    <cdr:sp>
      <cdr:nvSpPr>
        <cdr:cNvPr id="6" name="TextBox 6"/>
        <cdr:cNvSpPr txBox="1">
          <a:spLocks noChangeArrowheads="1"/>
        </cdr:cNvSpPr>
      </cdr:nvSpPr>
      <cdr:spPr>
        <a:xfrm>
          <a:off x="5600700" y="4705350"/>
          <a:ext cx="10287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$23.4</a:t>
          </a:r>
        </a:p>
      </cdr:txBody>
    </cdr:sp>
  </cdr:relSizeAnchor>
  <cdr:relSizeAnchor xmlns:cdr="http://schemas.openxmlformats.org/drawingml/2006/chartDrawing">
    <cdr:from>
      <cdr:x>0.19075</cdr:x>
      <cdr:y>0.4965</cdr:y>
    </cdr:from>
    <cdr:to>
      <cdr:x>0.26425</cdr:x>
      <cdr:y>0.55525</cdr:y>
    </cdr:to>
    <cdr:sp>
      <cdr:nvSpPr>
        <cdr:cNvPr id="7" name="TextBox 7"/>
        <cdr:cNvSpPr txBox="1">
          <a:spLocks noChangeArrowheads="1"/>
        </cdr:cNvSpPr>
      </cdr:nvSpPr>
      <cdr:spPr>
        <a:xfrm>
          <a:off x="1647825" y="293370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68%</a:t>
          </a:r>
        </a:p>
      </cdr:txBody>
    </cdr:sp>
  </cdr:relSizeAnchor>
  <cdr:relSizeAnchor xmlns:cdr="http://schemas.openxmlformats.org/drawingml/2006/chartDrawing">
    <cdr:from>
      <cdr:x>0.42475</cdr:x>
      <cdr:y>0.90875</cdr:y>
    </cdr:from>
    <cdr:to>
      <cdr:x>0.49925</cdr:x>
      <cdr:y>0.96275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5372100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8%</a:t>
          </a:r>
        </a:p>
      </cdr:txBody>
    </cdr:sp>
  </cdr:relSizeAnchor>
  <cdr:relSizeAnchor xmlns:cdr="http://schemas.openxmlformats.org/drawingml/2006/chartDrawing">
    <cdr:from>
      <cdr:x>0.66175</cdr:x>
      <cdr:y>0.85725</cdr:y>
    </cdr:from>
    <cdr:to>
      <cdr:x>0.7275</cdr:x>
      <cdr:y>0.90775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00" y="50673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24%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0.96175</cdr:y>
    </cdr:from>
    <cdr:to>
      <cdr:x>0.26925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0.1575</cdr:x>
      <cdr:y>0.86825</cdr:y>
    </cdr:from>
    <cdr:to>
      <cdr:x>0.294</cdr:x>
      <cdr:y>0.91025</cdr:y>
    </cdr:to>
    <cdr:sp>
      <cdr:nvSpPr>
        <cdr:cNvPr id="4" name="TextBox 4"/>
        <cdr:cNvSpPr txBox="1">
          <a:spLocks noChangeArrowheads="1"/>
        </cdr:cNvSpPr>
      </cdr:nvSpPr>
      <cdr:spPr>
        <a:xfrm>
          <a:off x="1352550" y="513397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$8.9</a:t>
          </a:r>
        </a:p>
      </cdr:txBody>
    </cdr:sp>
  </cdr:relSizeAnchor>
  <cdr:relSizeAnchor xmlns:cdr="http://schemas.openxmlformats.org/drawingml/2006/chartDrawing">
    <cdr:from>
      <cdr:x>0.62575</cdr:x>
      <cdr:y>0.38925</cdr:y>
    </cdr:from>
    <cdr:to>
      <cdr:x>0.76225</cdr:x>
      <cdr:y>0.4315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295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$71.6</a:t>
          </a:r>
        </a:p>
      </cdr:txBody>
    </cdr:sp>
  </cdr:relSizeAnchor>
  <cdr:relSizeAnchor xmlns:cdr="http://schemas.openxmlformats.org/drawingml/2006/chartDrawing">
    <cdr:from>
      <cdr:x>0.3975</cdr:x>
      <cdr:y>0.842</cdr:y>
    </cdr:from>
    <cdr:to>
      <cdr:x>0.5205</cdr:x>
      <cdr:y>0.885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49720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$14.3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0.15475</cdr:x>
      <cdr:y>0.8445</cdr:y>
    </cdr:from>
    <cdr:to>
      <cdr:x>0.29125</cdr:x>
      <cdr:y>0.88675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499110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$8.6</a:t>
          </a:r>
        </a:p>
      </cdr:txBody>
    </cdr:sp>
  </cdr:relSizeAnchor>
  <cdr:relSizeAnchor xmlns:cdr="http://schemas.openxmlformats.org/drawingml/2006/chartDrawing">
    <cdr:from>
      <cdr:x>0.622</cdr:x>
      <cdr:y>0.38925</cdr:y>
    </cdr:from>
    <cdr:to>
      <cdr:x>0.7585</cdr:x>
      <cdr:y>0.4315</cdr:y>
    </cdr:to>
    <cdr:sp>
      <cdr:nvSpPr>
        <cdr:cNvPr id="5" name="TextBox 8"/>
        <cdr:cNvSpPr txBox="1">
          <a:spLocks noChangeArrowheads="1"/>
        </cdr:cNvSpPr>
      </cdr:nvSpPr>
      <cdr:spPr>
        <a:xfrm>
          <a:off x="5372100" y="2295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$50.8</a:t>
          </a:r>
        </a:p>
      </cdr:txBody>
    </cdr:sp>
  </cdr:relSizeAnchor>
  <cdr:relSizeAnchor xmlns:cdr="http://schemas.openxmlformats.org/drawingml/2006/chartDrawing">
    <cdr:from>
      <cdr:x>0.39825</cdr:x>
      <cdr:y>0.8445</cdr:y>
    </cdr:from>
    <cdr:to>
      <cdr:x>0.5215</cdr:x>
      <cdr:y>0.8885</cdr:y>
    </cdr:to>
    <cdr:sp>
      <cdr:nvSpPr>
        <cdr:cNvPr id="6" name="TextBox 10"/>
        <cdr:cNvSpPr txBox="1">
          <a:spLocks noChangeArrowheads="1"/>
        </cdr:cNvSpPr>
      </cdr:nvSpPr>
      <cdr:spPr>
        <a:xfrm>
          <a:off x="3438525" y="499110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$9.2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0.96175</cdr:y>
    </cdr:from>
    <cdr:to>
      <cdr:x>0.26925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0.224</cdr:x>
      <cdr:y>0.8395</cdr:y>
    </cdr:from>
    <cdr:to>
      <cdr:x>0.3605</cdr:x>
      <cdr:y>0.88175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4962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$0.2</a:t>
          </a:r>
        </a:p>
      </cdr:txBody>
    </cdr:sp>
  </cdr:relSizeAnchor>
  <cdr:relSizeAnchor xmlns:cdr="http://schemas.openxmlformats.org/drawingml/2006/chartDrawing">
    <cdr:from>
      <cdr:x>0.624</cdr:x>
      <cdr:y>0.364</cdr:y>
    </cdr:from>
    <cdr:to>
      <cdr:x>0.76025</cdr:x>
      <cdr:y>0.40625</cdr:y>
    </cdr:to>
    <cdr:sp>
      <cdr:nvSpPr>
        <cdr:cNvPr id="5" name="TextBox 5"/>
        <cdr:cNvSpPr txBox="1">
          <a:spLocks noChangeArrowheads="1"/>
        </cdr:cNvSpPr>
      </cdr:nvSpPr>
      <cdr:spPr>
        <a:xfrm>
          <a:off x="5381625" y="215265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$20.8</a:t>
          </a:r>
        </a:p>
      </cdr:txBody>
    </cdr:sp>
  </cdr:relSizeAnchor>
  <cdr:relSizeAnchor xmlns:cdr="http://schemas.openxmlformats.org/drawingml/2006/chartDrawing">
    <cdr:from>
      <cdr:x>0.3975</cdr:x>
      <cdr:y>0.814</cdr:y>
    </cdr:from>
    <cdr:to>
      <cdr:x>0.5205</cdr:x>
      <cdr:y>0.858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481012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$5.2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0.17525</cdr:x>
      <cdr:y>0.51925</cdr:y>
    </cdr:from>
    <cdr:to>
      <cdr:x>0.24875</cdr:x>
      <cdr:y>0.578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30765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$94.8</a:t>
          </a:r>
        </a:p>
      </cdr:txBody>
    </cdr:sp>
  </cdr:relSizeAnchor>
  <cdr:relSizeAnchor xmlns:cdr="http://schemas.openxmlformats.org/drawingml/2006/chartDrawing">
    <cdr:from>
      <cdr:x>0.397</cdr:x>
      <cdr:y>0.40175</cdr:y>
    </cdr:from>
    <cdr:to>
      <cdr:x>0.48725</cdr:x>
      <cdr:y>0.4685</cdr:y>
    </cdr:to>
    <cdr:sp>
      <cdr:nvSpPr>
        <cdr:cNvPr id="5" name="TextBox 5"/>
        <cdr:cNvSpPr txBox="1">
          <a:spLocks noChangeArrowheads="1"/>
        </cdr:cNvSpPr>
      </cdr:nvSpPr>
      <cdr:spPr>
        <a:xfrm>
          <a:off x="3429000" y="2381250"/>
          <a:ext cx="781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$121.8</a:t>
          </a:r>
        </a:p>
      </cdr:txBody>
    </cdr:sp>
  </cdr:relSizeAnchor>
  <cdr:relSizeAnchor xmlns:cdr="http://schemas.openxmlformats.org/drawingml/2006/chartDrawing">
    <cdr:from>
      <cdr:x>0.68325</cdr:x>
      <cdr:y>0.893</cdr:y>
    </cdr:from>
    <cdr:to>
      <cdr:x>0.749</cdr:x>
      <cdr:y>0.9435</cdr:y>
    </cdr:to>
    <cdr:sp>
      <cdr:nvSpPr>
        <cdr:cNvPr id="6" name="TextBox 6"/>
        <cdr:cNvSpPr txBox="1">
          <a:spLocks noChangeArrowheads="1"/>
        </cdr:cNvSpPr>
      </cdr:nvSpPr>
      <cdr:spPr>
        <a:xfrm>
          <a:off x="5905500" y="52959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0.17525</cdr:x>
      <cdr:y>0.60325</cdr:y>
    </cdr:from>
    <cdr:to>
      <cdr:x>0.24875</cdr:x>
      <cdr:y>0.662</cdr:y>
    </cdr:to>
    <cdr:sp>
      <cdr:nvSpPr>
        <cdr:cNvPr id="7" name="TextBox 7"/>
        <cdr:cNvSpPr txBox="1">
          <a:spLocks noChangeArrowheads="1"/>
        </cdr:cNvSpPr>
      </cdr:nvSpPr>
      <cdr:spPr>
        <a:xfrm>
          <a:off x="1514475" y="35718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43%</a:t>
          </a:r>
        </a:p>
      </cdr:txBody>
    </cdr:sp>
  </cdr:relSizeAnchor>
  <cdr:relSizeAnchor xmlns:cdr="http://schemas.openxmlformats.org/drawingml/2006/chartDrawing">
    <cdr:from>
      <cdr:x>0.4235</cdr:x>
      <cdr:y>0.50625</cdr:y>
    </cdr:from>
    <cdr:to>
      <cdr:x>0.497</cdr:x>
      <cdr:y>0.56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30003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56%</a:t>
          </a:r>
        </a:p>
      </cdr:txBody>
    </cdr:sp>
  </cdr:relSizeAnchor>
  <cdr:relSizeAnchor xmlns:cdr="http://schemas.openxmlformats.org/drawingml/2006/chartDrawing">
    <cdr:from>
      <cdr:x>0.70225</cdr:x>
      <cdr:y>0.8425</cdr:y>
    </cdr:from>
    <cdr:to>
      <cdr:x>0.768</cdr:x>
      <cdr:y>0.893</cdr:y>
    </cdr:to>
    <cdr:sp>
      <cdr:nvSpPr>
        <cdr:cNvPr id="9" name="TextBox 9"/>
        <cdr:cNvSpPr txBox="1">
          <a:spLocks noChangeArrowheads="1"/>
        </cdr:cNvSpPr>
      </cdr:nvSpPr>
      <cdr:spPr>
        <a:xfrm>
          <a:off x="6067425" y="49911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$2.4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0.84775</cdr:y>
    </cdr:from>
    <cdr:to>
      <cdr:x>0.29025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714750"/>
          <a:ext cx="1133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5,539 (52%)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0.69825</cdr:x>
      <cdr:y>0.188</cdr:y>
    </cdr:from>
    <cdr:to>
      <cdr:x>0.99675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819150"/>
          <a:ext cx="1247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5,054 (48%)
3,418 (37%)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0.99775</cdr:x>
      <cdr:y>0.13875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171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Percent of Enrolled Graduate &amp; Professional Students
Receiving Aid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Graduate &amp; Professional Students = 10,593</a:t>
          </a:r>
        </a:p>
      </cdr:txBody>
    </cdr:sp>
  </cdr:relSizeAnchor>
  <cdr:relSizeAnchor xmlns:cdr="http://schemas.openxmlformats.org/drawingml/2006/chartDrawing">
    <cdr:from>
      <cdr:x>0.2455</cdr:x>
      <cdr:y>0.7265</cdr:y>
    </cdr:from>
    <cdr:to>
      <cdr:x>0.6395</cdr:x>
      <cdr:y>0.874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3181350"/>
          <a:ext cx="16478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0.17525</cdr:x>
      <cdr:y>0.3845</cdr:y>
    </cdr:from>
    <cdr:to>
      <cdr:x>0.24875</cdr:x>
      <cdr:y>0.44325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2764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$68.7</a:t>
          </a:r>
        </a:p>
      </cdr:txBody>
    </cdr:sp>
  </cdr:relSizeAnchor>
  <cdr:relSizeAnchor xmlns:cdr="http://schemas.openxmlformats.org/drawingml/2006/chartDrawing">
    <cdr:from>
      <cdr:x>0.414</cdr:x>
      <cdr:y>0.66675</cdr:y>
    </cdr:from>
    <cdr:to>
      <cdr:x>0.4875</cdr:x>
      <cdr:y>0.7205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39528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$38.2</a:t>
          </a:r>
        </a:p>
      </cdr:txBody>
    </cdr:sp>
  </cdr:relSizeAnchor>
  <cdr:relSizeAnchor xmlns:cdr="http://schemas.openxmlformats.org/drawingml/2006/chartDrawing">
    <cdr:from>
      <cdr:x>0.705</cdr:x>
      <cdr:y>0.88275</cdr:y>
    </cdr:from>
    <cdr:to>
      <cdr:x>0.77075</cdr:x>
      <cdr:y>0.93325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0" y="52292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0.17525</cdr:x>
      <cdr:y>0.466</cdr:y>
    </cdr:from>
    <cdr:to>
      <cdr:x>0.24875</cdr:x>
      <cdr:y>0.52475</cdr:y>
    </cdr:to>
    <cdr:sp>
      <cdr:nvSpPr>
        <cdr:cNvPr id="7" name="TextBox 7"/>
        <cdr:cNvSpPr txBox="1">
          <a:spLocks noChangeArrowheads="1"/>
        </cdr:cNvSpPr>
      </cdr:nvSpPr>
      <cdr:spPr>
        <a:xfrm>
          <a:off x="1514475" y="276225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63%</a:t>
          </a:r>
        </a:p>
      </cdr:txBody>
    </cdr:sp>
  </cdr:relSizeAnchor>
  <cdr:relSizeAnchor xmlns:cdr="http://schemas.openxmlformats.org/drawingml/2006/chartDrawing">
    <cdr:from>
      <cdr:x>0.4235</cdr:x>
      <cdr:y>0.73275</cdr:y>
    </cdr:from>
    <cdr:to>
      <cdr:x>0.497</cdr:x>
      <cdr:y>0.7865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43434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35%</a:t>
          </a:r>
        </a:p>
      </cdr:txBody>
    </cdr:sp>
  </cdr:relSizeAnchor>
  <cdr:relSizeAnchor xmlns:cdr="http://schemas.openxmlformats.org/drawingml/2006/chartDrawing">
    <cdr:from>
      <cdr:x>0.7145</cdr:x>
      <cdr:y>0.83225</cdr:y>
    </cdr:from>
    <cdr:to>
      <cdr:x>0.78025</cdr:x>
      <cdr:y>0.88275</cdr:y>
    </cdr:to>
    <cdr:sp>
      <cdr:nvSpPr>
        <cdr:cNvPr id="9" name="TextBox 9"/>
        <cdr:cNvSpPr txBox="1">
          <a:spLocks noChangeArrowheads="1"/>
        </cdr:cNvSpPr>
      </cdr:nvSpPr>
      <cdr:spPr>
        <a:xfrm>
          <a:off x="6172200" y="49339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$1.9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0.1715</cdr:x>
      <cdr:y>0.791</cdr:y>
    </cdr:from>
    <cdr:to>
      <cdr:x>0.245</cdr:x>
      <cdr:y>0.84975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68630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$26.1</a:t>
          </a:r>
        </a:p>
      </cdr:txBody>
    </cdr:sp>
  </cdr:relSizeAnchor>
  <cdr:relSizeAnchor xmlns:cdr="http://schemas.openxmlformats.org/drawingml/2006/chartDrawing">
    <cdr:from>
      <cdr:x>0.414</cdr:x>
      <cdr:y>0.3845</cdr:y>
    </cdr:from>
    <cdr:to>
      <cdr:x>0.4875</cdr:x>
      <cdr:y>0.474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76475"/>
          <a:ext cx="638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$83.6</a:t>
          </a:r>
        </a:p>
      </cdr:txBody>
    </cdr:sp>
  </cdr:relSizeAnchor>
  <cdr:relSizeAnchor xmlns:cdr="http://schemas.openxmlformats.org/drawingml/2006/chartDrawing">
    <cdr:from>
      <cdr:x>0.6965</cdr:x>
      <cdr:y>0.90075</cdr:y>
    </cdr:from>
    <cdr:to>
      <cdr:x>0.76225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019800" y="53435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0.1715</cdr:x>
      <cdr:y>0.85025</cdr:y>
    </cdr:from>
    <cdr:to>
      <cdr:x>0.246</cdr:x>
      <cdr:y>0.909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503872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23%</a:t>
          </a:r>
        </a:p>
      </cdr:txBody>
    </cdr:sp>
  </cdr:relSizeAnchor>
  <cdr:relSizeAnchor xmlns:cdr="http://schemas.openxmlformats.org/drawingml/2006/chartDrawing">
    <cdr:from>
      <cdr:x>0.414</cdr:x>
      <cdr:y>0.496</cdr:y>
    </cdr:from>
    <cdr:to>
      <cdr:x>0.4875</cdr:x>
      <cdr:y>0.54975</cdr:y>
    </cdr:to>
    <cdr:sp>
      <cdr:nvSpPr>
        <cdr:cNvPr id="8" name="TextBox 8"/>
        <cdr:cNvSpPr txBox="1">
          <a:spLocks noChangeArrowheads="1"/>
        </cdr:cNvSpPr>
      </cdr:nvSpPr>
      <cdr:spPr>
        <a:xfrm>
          <a:off x="3571875" y="29432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76%</a:t>
          </a:r>
        </a:p>
      </cdr:txBody>
    </cdr:sp>
  </cdr:relSizeAnchor>
  <cdr:relSizeAnchor xmlns:cdr="http://schemas.openxmlformats.org/drawingml/2006/chartDrawing">
    <cdr:from>
      <cdr:x>0.707</cdr:x>
      <cdr:y>0.85025</cdr:y>
    </cdr:from>
    <cdr:to>
      <cdr:x>0.77275</cdr:x>
      <cdr:y>0.90075</cdr:y>
    </cdr:to>
    <cdr:sp>
      <cdr:nvSpPr>
        <cdr:cNvPr id="9" name="TextBox 9"/>
        <cdr:cNvSpPr txBox="1">
          <a:spLocks noChangeArrowheads="1"/>
        </cdr:cNvSpPr>
      </cdr:nvSpPr>
      <cdr:spPr>
        <a:xfrm>
          <a:off x="6105525" y="50387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$0.5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0.17175</cdr:x>
      <cdr:y>0.59275</cdr:y>
    </cdr:from>
    <cdr:to>
      <cdr:x>0.24525</cdr:x>
      <cdr:y>0.71025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3505200"/>
          <a:ext cx="638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$72.4</a:t>
          </a:r>
        </a:p>
      </cdr:txBody>
    </cdr:sp>
  </cdr:relSizeAnchor>
  <cdr:relSizeAnchor xmlns:cdr="http://schemas.openxmlformats.org/drawingml/2006/chartDrawing">
    <cdr:from>
      <cdr:x>0.4145</cdr:x>
      <cdr:y>0.34625</cdr:y>
    </cdr:from>
    <cdr:to>
      <cdr:x>0.488</cdr:x>
      <cdr:y>0.46375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047875"/>
          <a:ext cx="638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$97.0</a:t>
          </a:r>
        </a:p>
      </cdr:txBody>
    </cdr:sp>
  </cdr:relSizeAnchor>
  <cdr:relSizeAnchor xmlns:cdr="http://schemas.openxmlformats.org/drawingml/2006/chartDrawing">
    <cdr:from>
      <cdr:x>0.7035</cdr:x>
      <cdr:y>0.8775</cdr:y>
    </cdr:from>
    <cdr:to>
      <cdr:x>0.76925</cdr:x>
      <cdr:y>0.928</cdr:y>
    </cdr:to>
    <cdr:sp>
      <cdr:nvSpPr>
        <cdr:cNvPr id="6" name="TextBox 6"/>
        <cdr:cNvSpPr txBox="1">
          <a:spLocks noChangeArrowheads="1"/>
        </cdr:cNvSpPr>
      </cdr:nvSpPr>
      <cdr:spPr>
        <a:xfrm>
          <a:off x="6076950" y="51816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0.17175</cdr:x>
      <cdr:y>0.7305</cdr:y>
    </cdr:from>
    <cdr:to>
      <cdr:x>0.24525</cdr:x>
      <cdr:y>0.78925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43148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42%</a:t>
          </a:r>
        </a:p>
      </cdr:txBody>
    </cdr:sp>
  </cdr:relSizeAnchor>
  <cdr:relSizeAnchor xmlns:cdr="http://schemas.openxmlformats.org/drawingml/2006/chartDrawing">
    <cdr:from>
      <cdr:x>0.4145</cdr:x>
      <cdr:y>0.48125</cdr:y>
    </cdr:from>
    <cdr:to>
      <cdr:x>0.488</cdr:x>
      <cdr:y>0.53525</cdr:y>
    </cdr:to>
    <cdr:sp>
      <cdr:nvSpPr>
        <cdr:cNvPr id="8" name="TextBox 8"/>
        <cdr:cNvSpPr txBox="1">
          <a:spLocks noChangeArrowheads="1"/>
        </cdr:cNvSpPr>
      </cdr:nvSpPr>
      <cdr:spPr>
        <a:xfrm>
          <a:off x="3571875" y="283845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57%</a:t>
          </a:r>
        </a:p>
      </cdr:txBody>
    </cdr:sp>
  </cdr:relSizeAnchor>
  <cdr:relSizeAnchor xmlns:cdr="http://schemas.openxmlformats.org/drawingml/2006/chartDrawing">
    <cdr:from>
      <cdr:x>0.73</cdr:x>
      <cdr:y>0.82675</cdr:y>
    </cdr:from>
    <cdr:to>
      <cdr:x>0.79575</cdr:x>
      <cdr:y>0.87725</cdr:y>
    </cdr:to>
    <cdr:sp>
      <cdr:nvSpPr>
        <cdr:cNvPr id="9" name="TextBox 9"/>
        <cdr:cNvSpPr txBox="1">
          <a:spLocks noChangeArrowheads="1"/>
        </cdr:cNvSpPr>
      </cdr:nvSpPr>
      <cdr:spPr>
        <a:xfrm>
          <a:off x="6305550" y="48863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$2.4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0.96175</cdr:y>
    </cdr:from>
    <cdr:to>
      <cdr:x>0.27325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0.4265</cdr:x>
      <cdr:y>0.96175</cdr:y>
    </cdr:from>
    <cdr:to>
      <cdr:x>0.5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0.18525</cdr:x>
      <cdr:y>0.412</cdr:y>
    </cdr:from>
    <cdr:to>
      <cdr:x>0.25875</cdr:x>
      <cdr:y>0.47075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24288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$49.3</a:t>
          </a:r>
        </a:p>
      </cdr:txBody>
    </cdr:sp>
  </cdr:relSizeAnchor>
  <cdr:relSizeAnchor xmlns:cdr="http://schemas.openxmlformats.org/drawingml/2006/chartDrawing">
    <cdr:from>
      <cdr:x>0.418</cdr:x>
      <cdr:y>0.63075</cdr:y>
    </cdr:from>
    <cdr:to>
      <cdr:x>0.4915</cdr:x>
      <cdr:y>0.7335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3724275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$21.9</a:t>
          </a:r>
        </a:p>
      </cdr:txBody>
    </cdr:sp>
  </cdr:relSizeAnchor>
  <cdr:relSizeAnchor xmlns:cdr="http://schemas.openxmlformats.org/drawingml/2006/chartDrawing">
    <cdr:from>
      <cdr:x>0.7</cdr:x>
      <cdr:y>0.88325</cdr:y>
    </cdr:from>
    <cdr:to>
      <cdr:x>0.76575</cdr:x>
      <cdr:y>0.94525</cdr:y>
    </cdr:to>
    <cdr:sp>
      <cdr:nvSpPr>
        <cdr:cNvPr id="6" name="TextBox 6"/>
        <cdr:cNvSpPr txBox="1">
          <a:spLocks noChangeArrowheads="1"/>
        </cdr:cNvSpPr>
      </cdr:nvSpPr>
      <cdr:spPr>
        <a:xfrm>
          <a:off x="6038850" y="5219700"/>
          <a:ext cx="571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3%</a:t>
          </a:r>
        </a:p>
      </cdr:txBody>
    </cdr:sp>
  </cdr:relSizeAnchor>
  <cdr:relSizeAnchor xmlns:cdr="http://schemas.openxmlformats.org/drawingml/2006/chartDrawing">
    <cdr:from>
      <cdr:x>0.18525</cdr:x>
      <cdr:y>0.4915</cdr:y>
    </cdr:from>
    <cdr:to>
      <cdr:x>0.25875</cdr:x>
      <cdr:y>0.55025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9051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67%</a:t>
          </a:r>
        </a:p>
      </cdr:txBody>
    </cdr:sp>
  </cdr:relSizeAnchor>
  <cdr:relSizeAnchor xmlns:cdr="http://schemas.openxmlformats.org/drawingml/2006/chartDrawing">
    <cdr:from>
      <cdr:x>0.418</cdr:x>
      <cdr:y>0.75325</cdr:y>
    </cdr:from>
    <cdr:to>
      <cdr:x>0.4915</cdr:x>
      <cdr:y>0.80725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09975" y="444817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30%</a:t>
          </a:r>
        </a:p>
      </cdr:txBody>
    </cdr:sp>
  </cdr:relSizeAnchor>
  <cdr:relSizeAnchor xmlns:cdr="http://schemas.openxmlformats.org/drawingml/2006/chartDrawing">
    <cdr:from>
      <cdr:x>0.7085</cdr:x>
      <cdr:y>0.83425</cdr:y>
    </cdr:from>
    <cdr:to>
      <cdr:x>0.792</cdr:x>
      <cdr:y>0.88325</cdr:y>
    </cdr:to>
    <cdr:sp>
      <cdr:nvSpPr>
        <cdr:cNvPr id="9" name="TextBox 9"/>
        <cdr:cNvSpPr txBox="1">
          <a:spLocks noChangeArrowheads="1"/>
        </cdr:cNvSpPr>
      </cdr:nvSpPr>
      <cdr:spPr>
        <a:xfrm>
          <a:off x="6115050" y="4933950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$1.9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0.17175</cdr:x>
      <cdr:y>0.776</cdr:y>
    </cdr:from>
    <cdr:to>
      <cdr:x>0.24525</cdr:x>
      <cdr:y>0.83475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5815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$23.1</a:t>
          </a:r>
        </a:p>
      </cdr:txBody>
    </cdr:sp>
  </cdr:relSizeAnchor>
  <cdr:relSizeAnchor xmlns:cdr="http://schemas.openxmlformats.org/drawingml/2006/chartDrawing">
    <cdr:from>
      <cdr:x>0.4125</cdr:x>
      <cdr:y>0.34375</cdr:y>
    </cdr:from>
    <cdr:to>
      <cdr:x>0.486</cdr:x>
      <cdr:y>0.44325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62350" y="2028825"/>
          <a:ext cx="638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$75.1</a:t>
          </a:r>
        </a:p>
      </cdr:txBody>
    </cdr:sp>
  </cdr:relSizeAnchor>
  <cdr:relSizeAnchor xmlns:cdr="http://schemas.openxmlformats.org/drawingml/2006/chartDrawing">
    <cdr:from>
      <cdr:x>0.70725</cdr:x>
      <cdr:y>0.88575</cdr:y>
    </cdr:from>
    <cdr:to>
      <cdr:x>0.773</cdr:x>
      <cdr:y>0.93625</cdr:y>
    </cdr:to>
    <cdr:sp>
      <cdr:nvSpPr>
        <cdr:cNvPr id="6" name="TextBox 6"/>
        <cdr:cNvSpPr txBox="1">
          <a:spLocks noChangeArrowheads="1"/>
        </cdr:cNvSpPr>
      </cdr:nvSpPr>
      <cdr:spPr>
        <a:xfrm>
          <a:off x="6105525" y="52387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0.18225</cdr:x>
      <cdr:y>0.83425</cdr:y>
    </cdr:from>
    <cdr:to>
      <cdr:x>0.25575</cdr:x>
      <cdr:y>0.893</cdr:y>
    </cdr:to>
    <cdr:sp>
      <cdr:nvSpPr>
        <cdr:cNvPr id="7" name="TextBox 7"/>
        <cdr:cNvSpPr txBox="1">
          <a:spLocks noChangeArrowheads="1"/>
        </cdr:cNvSpPr>
      </cdr:nvSpPr>
      <cdr:spPr>
        <a:xfrm>
          <a:off x="1571625" y="493395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23%</a:t>
          </a:r>
        </a:p>
      </cdr:txBody>
    </cdr:sp>
  </cdr:relSizeAnchor>
  <cdr:relSizeAnchor xmlns:cdr="http://schemas.openxmlformats.org/drawingml/2006/chartDrawing">
    <cdr:from>
      <cdr:x>0.4125</cdr:x>
      <cdr:y>0.46275</cdr:y>
    </cdr:from>
    <cdr:to>
      <cdr:x>0.486</cdr:x>
      <cdr:y>0.51675</cdr:y>
    </cdr:to>
    <cdr:sp>
      <cdr:nvSpPr>
        <cdr:cNvPr id="8" name="TextBox 8"/>
        <cdr:cNvSpPr txBox="1">
          <a:spLocks noChangeArrowheads="1"/>
        </cdr:cNvSpPr>
      </cdr:nvSpPr>
      <cdr:spPr>
        <a:xfrm>
          <a:off x="3562350" y="273367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76%</a:t>
          </a:r>
        </a:p>
      </cdr:txBody>
    </cdr:sp>
  </cdr:relSizeAnchor>
  <cdr:relSizeAnchor xmlns:cdr="http://schemas.openxmlformats.org/drawingml/2006/chartDrawing">
    <cdr:from>
      <cdr:x>0.731</cdr:x>
      <cdr:y>0.83425</cdr:y>
    </cdr:from>
    <cdr:to>
      <cdr:x>0.79675</cdr:x>
      <cdr:y>0.88475</cdr:y>
    </cdr:to>
    <cdr:sp>
      <cdr:nvSpPr>
        <cdr:cNvPr id="9" name="TextBox 9"/>
        <cdr:cNvSpPr txBox="1">
          <a:spLocks noChangeArrowheads="1"/>
        </cdr:cNvSpPr>
      </cdr:nvSpPr>
      <cdr:spPr>
        <a:xfrm>
          <a:off x="6315075" y="49339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$0.4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0.17225</cdr:y>
    </cdr:from>
    <cdr:to>
      <cdr:x>0.9835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752475"/>
          <a:ext cx="1152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10,273 (60%)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0.96975</cdr:x>
      <cdr:y>0.14975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42672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of Enrolled Undergraduate Students
Receiving Aid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Undergraduate Students = 17,124</a:t>
          </a:r>
        </a:p>
      </cdr:txBody>
    </cdr:sp>
  </cdr:relSizeAnchor>
  <cdr:relSizeAnchor xmlns:cdr="http://schemas.openxmlformats.org/drawingml/2006/chartDrawing">
    <cdr:from>
      <cdr:x>0</cdr:x>
      <cdr:y>0.84325</cdr:y>
    </cdr:from>
    <cdr:to>
      <cdr:x>0.26625</cdr:x>
      <cdr:y>0.993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95700"/>
          <a:ext cx="1171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6,851 (40%)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" y="1038225"/>
        <a:ext cx="4181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4</xdr:row>
      <xdr:rowOff>142875</xdr:rowOff>
    </xdr:from>
    <xdr:to>
      <xdr:col>15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86250" y="1038225"/>
        <a:ext cx="44005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715125"/>
    <xdr:graphicFrame>
      <xdr:nvGraphicFramePr>
        <xdr:cNvPr id="1" name="Shape 1025"/>
        <xdr:cNvGraphicFramePr/>
      </xdr:nvGraphicFramePr>
      <xdr:xfrm>
        <a:off x="0" y="0"/>
        <a:ext cx="8677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0.17525</cdr:x>
      <cdr:y>0.478</cdr:y>
    </cdr:from>
    <cdr:to>
      <cdr:x>0.24875</cdr:x>
      <cdr:y>0.53675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8289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53%</a:t>
          </a:r>
        </a:p>
      </cdr:txBody>
    </cdr:sp>
  </cdr:relSizeAnchor>
  <cdr:relSizeAnchor xmlns:cdr="http://schemas.openxmlformats.org/drawingml/2006/chartDrawing">
    <cdr:from>
      <cdr:x>0.414</cdr:x>
      <cdr:y>0.9085</cdr:y>
    </cdr:from>
    <cdr:to>
      <cdr:x>0.4875</cdr:x>
      <cdr:y>0.9525</cdr:y>
    </cdr:to>
    <cdr:sp>
      <cdr:nvSpPr>
        <cdr:cNvPr id="5" name="TextBox 6"/>
        <cdr:cNvSpPr txBox="1">
          <a:spLocks noChangeArrowheads="1"/>
        </cdr:cNvSpPr>
      </cdr:nvSpPr>
      <cdr:spPr>
        <a:xfrm flipV="1">
          <a:off x="3571875" y="5381625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9%</a:t>
          </a:r>
        </a:p>
      </cdr:txBody>
    </cdr:sp>
  </cdr:relSizeAnchor>
  <cdr:relSizeAnchor xmlns:cdr="http://schemas.openxmlformats.org/drawingml/2006/chartDrawing">
    <cdr:from>
      <cdr:x>0.65375</cdr:x>
      <cdr:y>0.677</cdr:y>
    </cdr:from>
    <cdr:to>
      <cdr:x>0.7195</cdr:x>
      <cdr:y>0.7275</cdr:y>
    </cdr:to>
    <cdr:sp>
      <cdr:nvSpPr>
        <cdr:cNvPr id="6" name="TextBox 7"/>
        <cdr:cNvSpPr txBox="1">
          <a:spLocks noChangeArrowheads="1"/>
        </cdr:cNvSpPr>
      </cdr:nvSpPr>
      <cdr:spPr>
        <a:xfrm>
          <a:off x="5648325" y="40100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38%</a:t>
          </a:r>
        </a:p>
      </cdr:txBody>
    </cdr:sp>
  </cdr:relSizeAnchor>
  <cdr:relSizeAnchor xmlns:cdr="http://schemas.openxmlformats.org/drawingml/2006/chartDrawing">
    <cdr:from>
      <cdr:x>0.141</cdr:x>
      <cdr:y>0.38875</cdr:y>
    </cdr:from>
    <cdr:to>
      <cdr:x>0.27675</cdr:x>
      <cdr:y>0.42925</cdr:y>
    </cdr:to>
    <cdr:sp>
      <cdr:nvSpPr>
        <cdr:cNvPr id="7" name="TextBox 8"/>
        <cdr:cNvSpPr txBox="1">
          <a:spLocks noChangeArrowheads="1"/>
        </cdr:cNvSpPr>
      </cdr:nvSpPr>
      <cdr:spPr>
        <a:xfrm>
          <a:off x="1219200" y="2305050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$116.4</a:t>
          </a:r>
        </a:p>
      </cdr:txBody>
    </cdr:sp>
  </cdr:relSizeAnchor>
  <cdr:relSizeAnchor xmlns:cdr="http://schemas.openxmlformats.org/drawingml/2006/chartDrawing">
    <cdr:from>
      <cdr:x>0.3695</cdr:x>
      <cdr:y>0.86825</cdr:y>
    </cdr:from>
    <cdr:to>
      <cdr:x>0.506</cdr:x>
      <cdr:y>0.9075</cdr:y>
    </cdr:to>
    <cdr:sp>
      <cdr:nvSpPr>
        <cdr:cNvPr id="8" name="TextBox 9"/>
        <cdr:cNvSpPr txBox="1">
          <a:spLocks noChangeArrowheads="1"/>
        </cdr:cNvSpPr>
      </cdr:nvSpPr>
      <cdr:spPr>
        <a:xfrm>
          <a:off x="3190875" y="5143500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$19.5</a:t>
          </a:r>
        </a:p>
      </cdr:txBody>
    </cdr:sp>
  </cdr:relSizeAnchor>
  <cdr:relSizeAnchor xmlns:cdr="http://schemas.openxmlformats.org/drawingml/2006/chartDrawing">
    <cdr:from>
      <cdr:x>0.615</cdr:x>
      <cdr:y>0.60075</cdr:y>
    </cdr:from>
    <cdr:to>
      <cdr:x>0.7515</cdr:x>
      <cdr:y>0.641</cdr:y>
    </cdr:to>
    <cdr:sp>
      <cdr:nvSpPr>
        <cdr:cNvPr id="9" name="TextBox 10"/>
        <cdr:cNvSpPr txBox="1">
          <a:spLocks noChangeArrowheads="1"/>
        </cdr:cNvSpPr>
      </cdr:nvSpPr>
      <cdr:spPr>
        <a:xfrm>
          <a:off x="5314950" y="3562350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$83.1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724650"/>
    <xdr:graphicFrame>
      <xdr:nvGraphicFramePr>
        <xdr:cNvPr id="1" name="Shape 1025"/>
        <xdr:cNvGraphicFramePr/>
      </xdr:nvGraphicFramePr>
      <xdr:xfrm>
        <a:off x="0" y="0"/>
        <a:ext cx="87058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zoomScale="75" zoomScaleNormal="75" workbookViewId="0" topLeftCell="A1">
      <selection activeCell="Q31" sqref="Q31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23.25">
      <c r="A1" s="140" t="s">
        <v>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2:13" ht="15.75">
      <c r="B2" s="38"/>
      <c r="C2" s="39"/>
      <c r="D2" s="39"/>
      <c r="E2" s="40" t="s">
        <v>76</v>
      </c>
      <c r="F2" s="39"/>
      <c r="G2" s="39"/>
      <c r="H2" s="39"/>
      <c r="I2" s="39"/>
      <c r="J2" s="39"/>
      <c r="K2" s="39"/>
      <c r="L2" s="39"/>
      <c r="M2" s="39"/>
    </row>
    <row r="3" spans="2:13" ht="15.75">
      <c r="B3" s="38"/>
      <c r="C3" s="39"/>
      <c r="D3" s="39"/>
      <c r="E3" s="40" t="s">
        <v>77</v>
      </c>
      <c r="F3" s="39"/>
      <c r="G3" s="39"/>
      <c r="H3" s="39"/>
      <c r="I3" s="39"/>
      <c r="J3" s="39"/>
      <c r="K3" s="39"/>
      <c r="L3" s="39"/>
      <c r="M3" s="39"/>
    </row>
    <row r="4" spans="2:13" ht="15.75">
      <c r="B4" s="38"/>
      <c r="C4" s="39"/>
      <c r="D4" s="39"/>
      <c r="E4" s="40"/>
      <c r="F4" s="39"/>
      <c r="G4" s="39"/>
      <c r="H4" s="39"/>
      <c r="I4" s="39"/>
      <c r="J4" s="39"/>
      <c r="K4" s="39"/>
      <c r="L4" s="39"/>
      <c r="M4" s="39"/>
    </row>
  </sheetData>
  <mergeCells count="1">
    <mergeCell ref="A1:O1"/>
  </mergeCells>
  <printOptions horizontalCentered="1" verticalCentered="1"/>
  <pageMargins left="0.31" right="0.32" top="0.5" bottom="0.61" header="0.3" footer="0.17"/>
  <pageSetup horizontalDpi="300" verticalDpi="300" orientation="landscape" r:id="rId2"/>
  <headerFooter alignWithMargins="0">
    <oddFooter>&amp;L&amp;8Chart 2
Office of Institutional Research and Assessment/Office of Scholarships and Student Aid
December 14,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showGridLines="0" zoomScale="75" zoomScaleNormal="75" workbookViewId="0" topLeftCell="A1">
      <selection activeCell="F34" sqref="F34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69.75" customHeight="1">
      <c r="A1" s="141" t="s">
        <v>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2:13" ht="15.75">
      <c r="B2" s="38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</row>
  </sheetData>
  <mergeCells count="1">
    <mergeCell ref="A1:O1"/>
  </mergeCells>
  <printOptions horizontalCentered="1" verticalCentered="1"/>
  <pageMargins left="0.31" right="0.32" top="0.5" bottom="0.62" header="0.51" footer="0.17"/>
  <pageSetup horizontalDpi="300" verticalDpi="300" orientation="landscape" r:id="rId2"/>
  <headerFooter alignWithMargins="0">
    <oddFooter>&amp;L&amp;8Chart 6
Office of Institutional Research and Assessment/Office of Scholarships and Student Aid
December 14,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2">
      <selection activeCell="D49" sqref="D49"/>
    </sheetView>
  </sheetViews>
  <sheetFormatPr defaultColWidth="9.140625" defaultRowHeight="12.75"/>
  <cols>
    <col min="1" max="1" width="44.28125" style="0" bestFit="1" customWidth="1"/>
    <col min="2" max="2" width="6.421875" style="44" bestFit="1" customWidth="1"/>
    <col min="3" max="3" width="12.28125" style="26" bestFit="1" customWidth="1"/>
    <col min="4" max="4" width="7.00390625" style="0" customWidth="1"/>
    <col min="5" max="5" width="32.57421875" style="0" bestFit="1" customWidth="1"/>
    <col min="6" max="6" width="7.57421875" style="0" bestFit="1" customWidth="1"/>
    <col min="7" max="7" width="11.140625" style="0" customWidth="1"/>
    <col min="8" max="8" width="23.8515625" style="0" customWidth="1"/>
  </cols>
  <sheetData>
    <row r="1" ht="12.75">
      <c r="A1" s="38" t="s">
        <v>72</v>
      </c>
    </row>
    <row r="2" ht="13.5" thickBot="1"/>
    <row r="3" spans="1:8" ht="13.5" thickBot="1">
      <c r="A3" s="24" t="s">
        <v>73</v>
      </c>
      <c r="B3" s="44">
        <f>SUM(C3)/E3</f>
        <v>0.617815780928672</v>
      </c>
      <c r="C3" s="25">
        <v>17124</v>
      </c>
      <c r="E3" s="26">
        <f>SUM(C3)+C10</f>
        <v>27717</v>
      </c>
      <c r="H3" s="38" t="s">
        <v>62</v>
      </c>
    </row>
    <row r="4" spans="1:9" ht="13.5" thickBot="1">
      <c r="A4" s="49" t="s">
        <v>41</v>
      </c>
      <c r="B4" s="44">
        <f>SUM(C4)/C3</f>
        <v>0.5999182434010745</v>
      </c>
      <c r="C4" s="111">
        <v>10273</v>
      </c>
      <c r="H4" t="s">
        <v>54</v>
      </c>
      <c r="I4" s="44">
        <v>0.33</v>
      </c>
    </row>
    <row r="5" spans="1:9" ht="13.5" thickBot="1">
      <c r="A5" s="49" t="s">
        <v>42</v>
      </c>
      <c r="B5" s="44">
        <f>SUM(C5)/C3</f>
        <v>0.5999182434010745</v>
      </c>
      <c r="C5" s="111">
        <v>10273</v>
      </c>
      <c r="H5" t="s">
        <v>9</v>
      </c>
      <c r="I5" s="44">
        <v>0.65</v>
      </c>
    </row>
    <row r="6" spans="1:9" ht="13.5" thickBot="1">
      <c r="A6" s="49" t="s">
        <v>0</v>
      </c>
      <c r="C6" s="100">
        <f>C3-C5</f>
        <v>6851</v>
      </c>
      <c r="H6" t="s">
        <v>53</v>
      </c>
      <c r="I6" s="44">
        <v>0.02</v>
      </c>
    </row>
    <row r="7" spans="1:9" ht="13.5" thickBot="1">
      <c r="A7" s="50" t="s">
        <v>2</v>
      </c>
      <c r="B7" s="44">
        <f>SUM(C7)/C5</f>
        <v>0.5494013433271683</v>
      </c>
      <c r="C7" s="112">
        <v>5644</v>
      </c>
      <c r="D7" s="26">
        <f>C3-C7</f>
        <v>11480</v>
      </c>
      <c r="E7" s="55" t="s">
        <v>8</v>
      </c>
      <c r="I7" s="44">
        <f>SUM(I4:I6)</f>
        <v>1</v>
      </c>
    </row>
    <row r="8" spans="1:3" ht="13.5" thickBot="1">
      <c r="A8" s="51" t="s">
        <v>3</v>
      </c>
      <c r="B8" s="44">
        <f>SUM(C8)/C5</f>
        <v>0.4505986566728317</v>
      </c>
      <c r="C8" s="122">
        <f>C4-C7</f>
        <v>4629</v>
      </c>
    </row>
    <row r="9" ht="13.5" thickBot="1">
      <c r="B9" s="44">
        <f>SUM(B7:B8)</f>
        <v>1</v>
      </c>
    </row>
    <row r="10" spans="1:3" ht="13.5" thickBot="1">
      <c r="A10" s="24" t="s">
        <v>74</v>
      </c>
      <c r="B10" s="44">
        <f>SUM(C10)/E3</f>
        <v>0.38218421907132805</v>
      </c>
      <c r="C10" s="25">
        <v>10593</v>
      </c>
    </row>
    <row r="11" spans="1:3" ht="13.5" thickBot="1">
      <c r="A11" s="49" t="s">
        <v>41</v>
      </c>
      <c r="C11" s="111">
        <v>5054</v>
      </c>
    </row>
    <row r="12" spans="1:3" ht="13.5" thickBot="1">
      <c r="A12" s="49" t="s">
        <v>42</v>
      </c>
      <c r="C12" s="111">
        <v>5054</v>
      </c>
    </row>
    <row r="13" spans="1:7" ht="13.5" thickBot="1">
      <c r="A13" s="49" t="s">
        <v>0</v>
      </c>
      <c r="C13" s="101">
        <f>C10-C12</f>
        <v>5539</v>
      </c>
      <c r="E13" s="48" t="s">
        <v>1</v>
      </c>
      <c r="F13" s="26">
        <f>SUM(C5+C12)</f>
        <v>15327</v>
      </c>
      <c r="G13" s="44">
        <f>SUM(G14:G15)</f>
        <v>1</v>
      </c>
    </row>
    <row r="14" spans="1:7" ht="12.75">
      <c r="A14" s="50" t="s">
        <v>2</v>
      </c>
      <c r="B14" s="44">
        <f>SUM(C14)/C12</f>
        <v>0.8357736446379106</v>
      </c>
      <c r="C14" s="102">
        <v>4224</v>
      </c>
      <c r="E14" s="50" t="s">
        <v>4</v>
      </c>
      <c r="F14" s="26">
        <f>SUM(C7+C14)</f>
        <v>9868</v>
      </c>
      <c r="G14" s="44">
        <f>SUM(F14)/F13</f>
        <v>0.6438311476479416</v>
      </c>
    </row>
    <row r="15" spans="1:7" ht="13.5" thickBot="1">
      <c r="A15" s="51" t="s">
        <v>3</v>
      </c>
      <c r="B15" s="44">
        <f>SUM(C15)/C12</f>
        <v>0.16422635536208943</v>
      </c>
      <c r="C15" s="122">
        <f>C11-C14</f>
        <v>830</v>
      </c>
      <c r="E15" s="51" t="s">
        <v>5</v>
      </c>
      <c r="F15" s="26">
        <f>C8+C15</f>
        <v>5459</v>
      </c>
      <c r="G15" s="44">
        <f>SUM(F15)/F13</f>
        <v>0.3561688523520585</v>
      </c>
    </row>
    <row r="17" ht="13.5" thickBot="1">
      <c r="F17" s="44"/>
    </row>
    <row r="18" spans="1:7" ht="13.5" thickBot="1">
      <c r="A18" s="24" t="s">
        <v>43</v>
      </c>
      <c r="B18" s="44">
        <f>C18/E3</f>
        <v>0.617815780928672</v>
      </c>
      <c r="C18" s="25">
        <f>C3</f>
        <v>17124</v>
      </c>
      <c r="E18" t="s">
        <v>44</v>
      </c>
      <c r="F18" s="44">
        <f>SUM(G18)/G20</f>
        <v>0.5719497365220916</v>
      </c>
      <c r="G18" s="26">
        <f>C7</f>
        <v>5644</v>
      </c>
    </row>
    <row r="19" spans="1:7" ht="13.5" thickBot="1">
      <c r="A19" s="24" t="s">
        <v>45</v>
      </c>
      <c r="B19" s="44">
        <f>C19/E3</f>
        <v>0.38218421907132805</v>
      </c>
      <c r="C19" s="25">
        <f>C10</f>
        <v>10593</v>
      </c>
      <c r="E19" t="s">
        <v>46</v>
      </c>
      <c r="F19" s="44">
        <f>SUM(G19)/G20</f>
        <v>0.42805026347790837</v>
      </c>
      <c r="G19" s="26">
        <f>C14</f>
        <v>4224</v>
      </c>
    </row>
    <row r="20" spans="6:7" ht="12.75">
      <c r="F20" s="44">
        <f>SUM(F18:F19)</f>
        <v>1</v>
      </c>
      <c r="G20">
        <f>SUM(G18:G19)</f>
        <v>9868</v>
      </c>
    </row>
    <row r="21" spans="1:3" ht="13.5" thickBot="1">
      <c r="A21" t="s">
        <v>47</v>
      </c>
      <c r="B21" s="44">
        <f>SUM(C21)/C3</f>
        <v>0.4000817565989255</v>
      </c>
      <c r="C21" s="26">
        <f>C3-C22</f>
        <v>6851</v>
      </c>
    </row>
    <row r="22" spans="1:3" ht="13.5" thickBot="1">
      <c r="A22" s="24" t="s">
        <v>6</v>
      </c>
      <c r="B22" s="44">
        <f>C22/C3</f>
        <v>0.5999182434010745</v>
      </c>
      <c r="C22" s="27">
        <f>C5</f>
        <v>10273</v>
      </c>
    </row>
    <row r="23" spans="1:3" ht="13.5" thickBot="1">
      <c r="A23" s="50" t="s">
        <v>4</v>
      </c>
      <c r="B23" s="44">
        <f>SUM(C23)/C22</f>
        <v>0.5494013433271683</v>
      </c>
      <c r="C23" s="112">
        <f>C7</f>
        <v>5644</v>
      </c>
    </row>
    <row r="24" spans="1:3" ht="13.5" thickBot="1">
      <c r="A24" s="51" t="s">
        <v>5</v>
      </c>
      <c r="B24" s="44">
        <f>SUM(C24)/C22</f>
        <v>0.4505986566728317</v>
      </c>
      <c r="C24" s="29">
        <f>C8</f>
        <v>4629</v>
      </c>
    </row>
    <row r="25" spans="1:3" ht="12.75">
      <c r="A25" s="30"/>
      <c r="C25" s="7"/>
    </row>
    <row r="26" spans="1:3" ht="13.5" thickBot="1">
      <c r="A26" t="s">
        <v>47</v>
      </c>
      <c r="B26" s="44">
        <f>SUM(C26)/C10</f>
        <v>0.5228924761635042</v>
      </c>
      <c r="C26" s="26">
        <f>C10-C27</f>
        <v>5539</v>
      </c>
    </row>
    <row r="27" spans="1:3" ht="13.5" thickBot="1">
      <c r="A27" s="24" t="s">
        <v>7</v>
      </c>
      <c r="B27" s="44">
        <f>SUM(C27)/C10</f>
        <v>0.4771075238364958</v>
      </c>
      <c r="C27" s="25">
        <f>C12</f>
        <v>5054</v>
      </c>
    </row>
    <row r="28" spans="1:3" ht="12.75">
      <c r="A28" s="50" t="s">
        <v>4</v>
      </c>
      <c r="B28" s="44">
        <f>SUM(C28)/C27</f>
        <v>0.8357736446379106</v>
      </c>
      <c r="C28" s="28">
        <f>C14</f>
        <v>4224</v>
      </c>
    </row>
    <row r="29" spans="1:3" ht="13.5" thickBot="1">
      <c r="A29" s="51" t="s">
        <v>5</v>
      </c>
      <c r="B29" s="44">
        <f>SUM(C29)/C27</f>
        <v>0.16422635536208943</v>
      </c>
      <c r="C29" s="29">
        <f>C15</f>
        <v>830</v>
      </c>
    </row>
    <row r="30" ht="13.5" thickBot="1"/>
    <row r="31" spans="1:7" s="78" customFormat="1" ht="12.75">
      <c r="A31" s="81" t="s">
        <v>48</v>
      </c>
      <c r="B31" s="82"/>
      <c r="C31" s="103"/>
      <c r="D31" s="87"/>
      <c r="E31" s="81" t="s">
        <v>37</v>
      </c>
      <c r="F31" s="89"/>
      <c r="G31" s="80"/>
    </row>
    <row r="32" spans="1:7" s="78" customFormat="1" ht="12.75">
      <c r="A32" s="83" t="s">
        <v>28</v>
      </c>
      <c r="B32" s="77"/>
      <c r="C32" s="104"/>
      <c r="D32" s="87"/>
      <c r="E32" s="83" t="s">
        <v>28</v>
      </c>
      <c r="F32" s="90"/>
      <c r="G32" s="80"/>
    </row>
    <row r="33" spans="1:7" s="78" customFormat="1" ht="12.75">
      <c r="A33" s="84" t="s">
        <v>29</v>
      </c>
      <c r="B33" s="79">
        <f>C33/$C$36</f>
        <v>0.6584014774485832</v>
      </c>
      <c r="C33" s="95">
        <f>'SAO Report Graphs Data'!E4</f>
        <v>72532833</v>
      </c>
      <c r="D33" s="88"/>
      <c r="E33" s="84" t="s">
        <v>29</v>
      </c>
      <c r="F33" s="91">
        <f>G33/$G$36</f>
        <v>0.4028425298711795</v>
      </c>
      <c r="G33" s="94">
        <f>'SAO Report Graphs Data'!D4</f>
        <v>43832378</v>
      </c>
    </row>
    <row r="34" spans="1:7" s="78" customFormat="1" ht="12.75">
      <c r="A34" s="84" t="s">
        <v>30</v>
      </c>
      <c r="B34" s="79">
        <f>C34/$C$36</f>
        <v>0.07577579140070664</v>
      </c>
      <c r="C34" s="95">
        <f>'SAO Report Graphs Data'!E5</f>
        <v>8347844</v>
      </c>
      <c r="D34" s="88"/>
      <c r="E34" s="84" t="s">
        <v>30</v>
      </c>
      <c r="F34" s="91">
        <f>G34/$G$36</f>
        <v>0.10238691514927589</v>
      </c>
      <c r="G34" s="94">
        <f>'SAO Report Graphs Data'!D5</f>
        <v>11140487</v>
      </c>
    </row>
    <row r="35" spans="1:7" s="78" customFormat="1" ht="12.75">
      <c r="A35" s="84" t="s">
        <v>31</v>
      </c>
      <c r="B35" s="79">
        <f>C35/$C$36</f>
        <v>0.26582273115071015</v>
      </c>
      <c r="C35" s="95">
        <f>'SAO Report Graphs Data'!E6</f>
        <v>29284375</v>
      </c>
      <c r="D35" s="88"/>
      <c r="E35" s="84" t="s">
        <v>31</v>
      </c>
      <c r="F35" s="91">
        <f>G35/$G$36</f>
        <v>0.4947705549795446</v>
      </c>
      <c r="G35" s="94">
        <f>'SAO Report Graphs Data'!D6</f>
        <v>53834857</v>
      </c>
    </row>
    <row r="36" spans="1:7" s="78" customFormat="1" ht="12.75">
      <c r="A36" s="84" t="s">
        <v>32</v>
      </c>
      <c r="B36" s="79">
        <f>C36/$C$36</f>
        <v>1</v>
      </c>
      <c r="C36" s="95">
        <f>SUM(C33:C35)</f>
        <v>110165052</v>
      </c>
      <c r="D36" s="88"/>
      <c r="E36" s="84" t="s">
        <v>32</v>
      </c>
      <c r="F36" s="91">
        <f>G36/$G$36</f>
        <v>1</v>
      </c>
      <c r="G36" s="94">
        <f>SUM(G33:G35)</f>
        <v>108807722</v>
      </c>
    </row>
    <row r="37" spans="1:7" s="78" customFormat="1" ht="12.75">
      <c r="A37" s="84"/>
      <c r="B37" s="79"/>
      <c r="C37" s="95"/>
      <c r="D37" s="88"/>
      <c r="E37" s="84"/>
      <c r="F37" s="85"/>
      <c r="G37" s="80"/>
    </row>
    <row r="38" spans="1:7" s="78" customFormat="1" ht="12.75">
      <c r="A38" s="84" t="s">
        <v>33</v>
      </c>
      <c r="B38" s="79"/>
      <c r="C38" s="95"/>
      <c r="D38" s="88"/>
      <c r="E38" s="84" t="s">
        <v>33</v>
      </c>
      <c r="F38" s="91"/>
      <c r="G38" s="80"/>
    </row>
    <row r="39" spans="1:7" s="78" customFormat="1" ht="12.75">
      <c r="A39" s="84" t="s">
        <v>34</v>
      </c>
      <c r="B39" s="79">
        <f>C39/$C$42</f>
        <v>0.23731185639525681</v>
      </c>
      <c r="C39" s="95">
        <f>'SAO Report Graphs Data'!E10</f>
        <v>26143473</v>
      </c>
      <c r="D39" s="88"/>
      <c r="E39" s="84" t="s">
        <v>34</v>
      </c>
      <c r="F39" s="91">
        <f>G39/$G$42</f>
        <v>0.6311692197728392</v>
      </c>
      <c r="G39" s="94">
        <f>'SAO Report Graphs Data'!D10</f>
        <v>68676085</v>
      </c>
    </row>
    <row r="40" spans="1:7" s="78" customFormat="1" ht="12.75">
      <c r="A40" s="84" t="s">
        <v>35</v>
      </c>
      <c r="B40" s="79">
        <f>C40/$C$42</f>
        <v>0.7585001003766603</v>
      </c>
      <c r="C40" s="95">
        <f>'SAO Report Graphs Data'!E11</f>
        <v>83560203</v>
      </c>
      <c r="D40" s="88"/>
      <c r="E40" s="84" t="s">
        <v>35</v>
      </c>
      <c r="F40" s="91">
        <f>G40/$G$42</f>
        <v>0.35135324310897714</v>
      </c>
      <c r="G40" s="94">
        <f>'SAO Report Graphs Data'!D11</f>
        <v>38229946</v>
      </c>
    </row>
    <row r="41" spans="1:7" s="78" customFormat="1" ht="13.5" thickBot="1">
      <c r="A41" s="86" t="s">
        <v>36</v>
      </c>
      <c r="B41" s="93">
        <f>C41/$C$42</f>
        <v>0.004188043228082895</v>
      </c>
      <c r="C41" s="105">
        <f>'SAO Report Graphs Data'!E12</f>
        <v>461376</v>
      </c>
      <c r="D41" s="88"/>
      <c r="E41" s="86" t="s">
        <v>36</v>
      </c>
      <c r="F41" s="92">
        <f>G41/$G$42</f>
        <v>0.01747753711818358</v>
      </c>
      <c r="G41" s="94">
        <f>'SAO Report Graphs Data'!D12</f>
        <v>1901691</v>
      </c>
    </row>
    <row r="42" spans="3:7" ht="12.75">
      <c r="C42" s="26">
        <f>SUM(C39:C41)</f>
        <v>110165052</v>
      </c>
      <c r="G42" s="94">
        <f>SUM(G39:G41)</f>
        <v>108807722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31.7109375" style="0" bestFit="1" customWidth="1"/>
    <col min="4" max="4" width="11.140625" style="26" bestFit="1" customWidth="1"/>
    <col min="5" max="5" width="11.28125" style="26" customWidth="1"/>
    <col min="6" max="6" width="12.8515625" style="26" customWidth="1"/>
    <col min="7" max="7" width="11.140625" style="0" bestFit="1" customWidth="1"/>
    <col min="8" max="8" width="9.7109375" style="0" customWidth="1"/>
    <col min="9" max="9" width="15.28125" style="0" customWidth="1"/>
    <col min="10" max="10" width="13.57421875" style="0" customWidth="1"/>
    <col min="11" max="11" width="13.00390625" style="0" customWidth="1"/>
  </cols>
  <sheetData>
    <row r="1" spans="1:2" ht="12.75">
      <c r="A1" t="s">
        <v>57</v>
      </c>
      <c r="B1" s="38" t="s">
        <v>72</v>
      </c>
    </row>
    <row r="2" ht="13.5" thickBot="1"/>
    <row r="3" spans="1:6" ht="13.5" thickBot="1">
      <c r="A3" s="31" t="s">
        <v>28</v>
      </c>
      <c r="B3" s="32" t="s">
        <v>16</v>
      </c>
      <c r="D3" s="26" t="s">
        <v>55</v>
      </c>
      <c r="E3" s="26" t="s">
        <v>56</v>
      </c>
      <c r="F3" s="26" t="s">
        <v>58</v>
      </c>
    </row>
    <row r="4" spans="1:8" ht="13.5" thickBot="1">
      <c r="A4" s="33" t="s">
        <v>29</v>
      </c>
      <c r="B4" s="42">
        <f>(D4+E4)/$F$7</f>
        <v>0.5314140606356843</v>
      </c>
      <c r="D4" s="113">
        <v>43832378</v>
      </c>
      <c r="E4" s="113">
        <v>72532833</v>
      </c>
      <c r="F4" s="114">
        <f>SUM(D4:E4)</f>
        <v>116365211</v>
      </c>
      <c r="H4" s="135">
        <f>F4/1000000</f>
        <v>116.365211</v>
      </c>
    </row>
    <row r="5" spans="1:8" ht="13.5" thickBot="1">
      <c r="A5" s="34" t="s">
        <v>30</v>
      </c>
      <c r="B5" s="42">
        <f>(D5+E5)/$F$7</f>
        <v>0.08899887709327736</v>
      </c>
      <c r="D5" s="123">
        <v>11140487</v>
      </c>
      <c r="E5" s="123">
        <v>8347844</v>
      </c>
      <c r="F5" s="114">
        <f>SUM(D5:E5)</f>
        <v>19488331</v>
      </c>
      <c r="H5" s="135">
        <f>F5/1000000</f>
        <v>19.488331</v>
      </c>
    </row>
    <row r="6" spans="1:8" ht="13.5" thickBot="1">
      <c r="A6" s="34" t="s">
        <v>31</v>
      </c>
      <c r="B6" s="42">
        <f>(D6+E6)/$F$7</f>
        <v>0.37958706227103833</v>
      </c>
      <c r="D6" s="113">
        <v>53834857</v>
      </c>
      <c r="E6" s="113">
        <v>29284375</v>
      </c>
      <c r="F6" s="114">
        <f>SUM(D6:E6)</f>
        <v>83119232</v>
      </c>
      <c r="H6" s="135">
        <f>F6/1000000</f>
        <v>83.119232</v>
      </c>
    </row>
    <row r="7" spans="1:6" ht="13.5" thickBot="1">
      <c r="A7" s="35" t="s">
        <v>32</v>
      </c>
      <c r="B7" s="43">
        <v>1</v>
      </c>
      <c r="D7" s="26">
        <f>SUM(D4:D6)</f>
        <v>108807722</v>
      </c>
      <c r="E7" s="26">
        <f>SUM(E4:E6)</f>
        <v>110165052</v>
      </c>
      <c r="F7" s="26">
        <f>D7+E7</f>
        <v>218972774</v>
      </c>
    </row>
    <row r="8" spans="1:2" ht="13.5" thickBot="1">
      <c r="A8" s="52"/>
      <c r="B8" s="53"/>
    </row>
    <row r="9" spans="1:10" ht="13.5" thickBot="1">
      <c r="A9" s="31" t="s">
        <v>33</v>
      </c>
      <c r="B9" s="32" t="s">
        <v>16</v>
      </c>
      <c r="H9" s="26" t="s">
        <v>55</v>
      </c>
      <c r="I9" s="26" t="s">
        <v>56</v>
      </c>
      <c r="J9" t="s">
        <v>58</v>
      </c>
    </row>
    <row r="10" spans="1:10" ht="13.5" thickBot="1">
      <c r="A10" s="33" t="s">
        <v>34</v>
      </c>
      <c r="B10" s="42">
        <f>(D10+E10)/$F$13</f>
        <v>0.43301985113455244</v>
      </c>
      <c r="C10" s="44">
        <f>D10/$D$13</f>
        <v>0.6311692197728392</v>
      </c>
      <c r="D10" s="123">
        <v>68676085</v>
      </c>
      <c r="E10" s="123">
        <v>26143473</v>
      </c>
      <c r="F10" s="114">
        <f>SUM(D10:E10)</f>
        <v>94819558</v>
      </c>
      <c r="H10" s="44">
        <f>D10/D13</f>
        <v>0.6311692197728392</v>
      </c>
      <c r="I10" s="44">
        <f>E10/E13</f>
        <v>0.23731185639525681</v>
      </c>
      <c r="J10" s="44">
        <f>F10/F13</f>
        <v>0.43301985113455244</v>
      </c>
    </row>
    <row r="11" spans="1:10" ht="13.5" thickBot="1">
      <c r="A11" s="34" t="s">
        <v>49</v>
      </c>
      <c r="B11" s="42">
        <f>(D11+E11)/$F$13</f>
        <v>0.5561885469834711</v>
      </c>
      <c r="D11" s="113">
        <v>38229946</v>
      </c>
      <c r="E11" s="113">
        <v>83560203</v>
      </c>
      <c r="F11" s="114">
        <f>SUM(D11:E11)</f>
        <v>121790149</v>
      </c>
      <c r="H11" s="44">
        <f>D11/D13</f>
        <v>0.35135324310897714</v>
      </c>
      <c r="I11" s="44">
        <f>E11/E13</f>
        <v>0.7585001003766603</v>
      </c>
      <c r="J11" s="44">
        <f>F11/F13</f>
        <v>0.5561885469834711</v>
      </c>
    </row>
    <row r="12" spans="1:10" ht="13.5" thickBot="1">
      <c r="A12" s="34" t="s">
        <v>36</v>
      </c>
      <c r="B12" s="42">
        <f>(D12+E12)/$F$13</f>
        <v>0.010791601881976432</v>
      </c>
      <c r="D12" s="113">
        <v>1901691</v>
      </c>
      <c r="E12" s="113">
        <v>461376</v>
      </c>
      <c r="F12" s="114">
        <f>SUM(D12:E12)</f>
        <v>2363067</v>
      </c>
      <c r="H12" s="44">
        <f>D12/D13</f>
        <v>0.01747753711818358</v>
      </c>
      <c r="I12" s="44">
        <f>E12/E13</f>
        <v>0.004188043228082895</v>
      </c>
      <c r="J12" s="44">
        <f>F12/F13</f>
        <v>0.010791601881976432</v>
      </c>
    </row>
    <row r="13" spans="1:6" ht="13.5" thickBot="1">
      <c r="A13" s="35" t="s">
        <v>32</v>
      </c>
      <c r="B13" s="43">
        <f>SUM(B10:B12)</f>
        <v>1</v>
      </c>
      <c r="D13" s="26">
        <f>SUM(D10:D12)</f>
        <v>108807722</v>
      </c>
      <c r="E13" s="26">
        <f>SUM(E10:E12)</f>
        <v>110165052</v>
      </c>
      <c r="F13" s="26">
        <f>D13+E13</f>
        <v>218972774</v>
      </c>
    </row>
    <row r="14" ht="12.75">
      <c r="B14" s="44"/>
    </row>
    <row r="15" ht="12.75">
      <c r="B15" s="44"/>
    </row>
    <row r="16" spans="1:6" ht="13.5" thickBot="1">
      <c r="A16" t="s">
        <v>20</v>
      </c>
      <c r="B16" s="42">
        <f>(D16+E16)/$F$23</f>
        <v>0.04048738954186149</v>
      </c>
      <c r="D16" s="113">
        <v>8619905</v>
      </c>
      <c r="E16" s="113">
        <v>245731</v>
      </c>
      <c r="F16" s="114">
        <f aca="true" t="shared" si="0" ref="F16:F23">SUM(D16:E16)</f>
        <v>8865636</v>
      </c>
    </row>
    <row r="17" spans="1:7" ht="13.5" thickBot="1">
      <c r="A17" t="s">
        <v>21</v>
      </c>
      <c r="B17" s="42">
        <f aca="true" t="shared" si="1" ref="B17:B22">(D17+E17)/$F$23</f>
        <v>0.06570563882065082</v>
      </c>
      <c r="D17" s="123">
        <v>9242117</v>
      </c>
      <c r="E17" s="123">
        <v>5145629</v>
      </c>
      <c r="F17" s="114">
        <f t="shared" si="0"/>
        <v>14387746</v>
      </c>
      <c r="G17" s="26"/>
    </row>
    <row r="18" spans="1:6" ht="13.5" thickBot="1">
      <c r="A18" t="s">
        <v>22</v>
      </c>
      <c r="B18" s="42">
        <f t="shared" si="1"/>
        <v>0.32682682277204017</v>
      </c>
      <c r="D18" s="113">
        <v>50814063</v>
      </c>
      <c r="E18" s="113">
        <v>20752113</v>
      </c>
      <c r="F18" s="114">
        <f t="shared" si="0"/>
        <v>71566176</v>
      </c>
    </row>
    <row r="19" spans="1:7" ht="13.5" thickBot="1">
      <c r="A19" t="s">
        <v>23</v>
      </c>
      <c r="B19" s="42">
        <f t="shared" si="1"/>
        <v>0.4801350692118464</v>
      </c>
      <c r="D19" s="113">
        <v>33310782</v>
      </c>
      <c r="E19" s="113">
        <v>71825726</v>
      </c>
      <c r="F19" s="114">
        <f t="shared" si="0"/>
        <v>105136508</v>
      </c>
      <c r="G19" s="26"/>
    </row>
    <row r="20" spans="1:6" ht="13.5" thickBot="1">
      <c r="A20" t="s">
        <v>50</v>
      </c>
      <c r="B20" s="42">
        <f t="shared" si="1"/>
        <v>0.023293238272626533</v>
      </c>
      <c r="D20" s="113">
        <v>1898370</v>
      </c>
      <c r="E20" s="110">
        <v>3202215</v>
      </c>
      <c r="F20" s="114">
        <f t="shared" si="0"/>
        <v>5100585</v>
      </c>
    </row>
    <row r="21" spans="1:6" ht="13.5" thickBot="1">
      <c r="A21" t="s">
        <v>25</v>
      </c>
      <c r="B21" s="42">
        <f t="shared" si="1"/>
        <v>0.05276023949899817</v>
      </c>
      <c r="D21" s="113">
        <v>3020794</v>
      </c>
      <c r="E21" s="113">
        <v>8532262</v>
      </c>
      <c r="F21" s="114">
        <f t="shared" si="0"/>
        <v>11553056</v>
      </c>
    </row>
    <row r="22" spans="1:6" ht="13.5" thickBot="1">
      <c r="A22" t="s">
        <v>26</v>
      </c>
      <c r="B22" s="42">
        <f t="shared" si="1"/>
        <v>0.010791601881976432</v>
      </c>
      <c r="D22" s="113">
        <v>1901691</v>
      </c>
      <c r="E22" s="113">
        <v>461376</v>
      </c>
      <c r="F22" s="114">
        <f t="shared" si="0"/>
        <v>2363067</v>
      </c>
    </row>
    <row r="23" spans="1:6" ht="12.75">
      <c r="A23" t="s">
        <v>51</v>
      </c>
      <c r="B23" s="44">
        <f>SUM(B16:B22)</f>
        <v>1</v>
      </c>
      <c r="D23" s="26">
        <f>SUM(D16:D22)</f>
        <v>108807722</v>
      </c>
      <c r="E23" s="26">
        <f>SUM(E16:E22)</f>
        <v>110165052</v>
      </c>
      <c r="F23" s="114">
        <f t="shared" si="0"/>
        <v>218972774</v>
      </c>
    </row>
    <row r="25" ht="13.5" thickBot="1">
      <c r="E25" s="123"/>
    </row>
    <row r="26" spans="1:11" ht="13.5" thickBot="1">
      <c r="A26" s="24" t="s">
        <v>71</v>
      </c>
      <c r="B26" s="36">
        <f>'Profile Graphs Data'!E3</f>
        <v>27717</v>
      </c>
      <c r="I26" s="26"/>
      <c r="K26" s="26"/>
    </row>
    <row r="27" spans="1:11" ht="13.5" thickBot="1">
      <c r="A27" s="52"/>
      <c r="B27" s="54"/>
      <c r="I27" s="26"/>
      <c r="K27" s="26"/>
    </row>
    <row r="28" spans="1:11" ht="27" thickBot="1">
      <c r="A28" s="24" t="s">
        <v>41</v>
      </c>
      <c r="B28" s="37">
        <f>'Profile Graphs Data'!F13</f>
        <v>15327</v>
      </c>
      <c r="C28" s="44">
        <f>SUM(B28)/B26</f>
        <v>0.5529819244506982</v>
      </c>
      <c r="D28" s="96"/>
      <c r="K28" s="26"/>
    </row>
    <row r="29" spans="1:2" ht="13.5" thickBot="1">
      <c r="A29" s="52"/>
      <c r="B29" s="54"/>
    </row>
    <row r="30" spans="1:2" ht="13.5" thickBot="1">
      <c r="A30" s="24" t="s">
        <v>52</v>
      </c>
      <c r="B30" s="37">
        <f>'Profile Graphs Data'!F13</f>
        <v>15327</v>
      </c>
    </row>
    <row r="31" spans="8:10" ht="12.75">
      <c r="H31" s="26"/>
      <c r="J31" s="26"/>
    </row>
    <row r="33" spans="4:11" ht="12.75">
      <c r="D33" s="26" t="s">
        <v>65</v>
      </c>
      <c r="F33" s="26" t="s">
        <v>63</v>
      </c>
      <c r="G33" s="26"/>
      <c r="I33" s="26" t="s">
        <v>64</v>
      </c>
      <c r="J33" s="23"/>
      <c r="K33" s="26"/>
    </row>
    <row r="34" spans="1:11" ht="12.75">
      <c r="A34" t="s">
        <v>20</v>
      </c>
      <c r="C34" s="23">
        <f>D34/$D$37</f>
        <v>0.12551538137329757</v>
      </c>
      <c r="D34" s="56">
        <f>D16</f>
        <v>8619905</v>
      </c>
      <c r="F34" s="26">
        <f>E16</f>
        <v>245731</v>
      </c>
      <c r="G34" s="23">
        <f>F34/$F$37</f>
        <v>0.009399325024643818</v>
      </c>
      <c r="I34" s="26">
        <f>F16</f>
        <v>8865636</v>
      </c>
      <c r="J34" s="23">
        <f>I34/$I$37</f>
        <v>0.09350007727308748</v>
      </c>
      <c r="K34" s="26"/>
    </row>
    <row r="35" spans="1:11" ht="12.75">
      <c r="A35" t="s">
        <v>21</v>
      </c>
      <c r="C35" s="23">
        <f>D35/$D$37</f>
        <v>0.13457547849444243</v>
      </c>
      <c r="D35" s="56">
        <f>D17</f>
        <v>9242117</v>
      </c>
      <c r="F35" s="26">
        <f>E17</f>
        <v>5145629</v>
      </c>
      <c r="G35" s="23">
        <f>F35/$F$37</f>
        <v>0.19682270217120731</v>
      </c>
      <c r="I35" s="26">
        <f>F17</f>
        <v>14387746</v>
      </c>
      <c r="J35" s="23">
        <f>I35/$I$37</f>
        <v>0.1517381677733617</v>
      </c>
      <c r="K35" s="26"/>
    </row>
    <row r="36" spans="1:11" ht="12.75">
      <c r="A36" t="s">
        <v>22</v>
      </c>
      <c r="C36" s="23">
        <f>D36/$D$37</f>
        <v>0.7399091401322601</v>
      </c>
      <c r="D36" s="56">
        <f>D18</f>
        <v>50814063</v>
      </c>
      <c r="F36" s="26">
        <f>E18</f>
        <v>20752113</v>
      </c>
      <c r="G36" s="23">
        <f>F36/$F$37</f>
        <v>0.7937779728041489</v>
      </c>
      <c r="I36" s="26">
        <f>F18</f>
        <v>71566176</v>
      </c>
      <c r="J36" s="23">
        <f>I36/$I$37</f>
        <v>0.7547617549535508</v>
      </c>
      <c r="K36" s="26"/>
    </row>
    <row r="37" spans="3:11" ht="12.75">
      <c r="C37" t="s">
        <v>38</v>
      </c>
      <c r="D37" s="26">
        <f>SUM(D34:D36)</f>
        <v>68676085</v>
      </c>
      <c r="F37" s="98">
        <f>SUM(F34:F36)</f>
        <v>26143473</v>
      </c>
      <c r="G37" s="38"/>
      <c r="H37" s="38"/>
      <c r="I37" s="98">
        <f>SUM(I34:I36)</f>
        <v>94819558</v>
      </c>
      <c r="J37" s="23"/>
      <c r="K37" s="26"/>
    </row>
    <row r="38" spans="10:11" ht="12.75">
      <c r="J38" s="23"/>
      <c r="K38" s="26"/>
    </row>
    <row r="39" spans="10:11" ht="12.75">
      <c r="J39" s="23"/>
      <c r="K39" s="26"/>
    </row>
    <row r="40" spans="10:11" ht="12.75">
      <c r="J40" s="23"/>
      <c r="K40" s="26"/>
    </row>
    <row r="41" spans="10:11" ht="12.75">
      <c r="J41" s="23"/>
      <c r="K41" s="26"/>
    </row>
    <row r="42" ht="12.75">
      <c r="K42" s="26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workbookViewId="0" topLeftCell="H7">
      <selection activeCell="O35" sqref="O35:O37"/>
    </sheetView>
  </sheetViews>
  <sheetFormatPr defaultColWidth="9.140625" defaultRowHeight="12.75"/>
  <cols>
    <col min="1" max="1" width="31.00390625" style="0" bestFit="1" customWidth="1"/>
    <col min="2" max="2" width="11.140625" style="0" bestFit="1" customWidth="1"/>
    <col min="3" max="3" width="13.8515625" style="22" bestFit="1" customWidth="1"/>
    <col min="4" max="4" width="13.8515625" style="22" customWidth="1"/>
    <col min="5" max="5" width="13.8515625" style="44" bestFit="1" customWidth="1"/>
    <col min="7" max="8" width="13.8515625" style="22" customWidth="1"/>
    <col min="9" max="9" width="13.8515625" style="44" bestFit="1" customWidth="1"/>
    <col min="10" max="10" width="39.421875" style="0" bestFit="1" customWidth="1"/>
    <col min="11" max="12" width="11.140625" style="0" bestFit="1" customWidth="1"/>
    <col min="13" max="13" width="15.140625" style="0" bestFit="1" customWidth="1"/>
    <col min="15" max="15" width="10.140625" style="0" bestFit="1" customWidth="1"/>
    <col min="16" max="16" width="10.421875" style="0" bestFit="1" customWidth="1"/>
    <col min="17" max="17" width="15.140625" style="0" bestFit="1" customWidth="1"/>
  </cols>
  <sheetData>
    <row r="1" spans="1:11" ht="12.75">
      <c r="A1" s="1" t="s">
        <v>39</v>
      </c>
      <c r="B1" s="38" t="s">
        <v>72</v>
      </c>
      <c r="E1" s="45"/>
      <c r="F1" s="2"/>
      <c r="I1" s="41"/>
      <c r="J1" t="s">
        <v>40</v>
      </c>
      <c r="K1" s="38" t="s">
        <v>72</v>
      </c>
    </row>
    <row r="2" spans="1:9" ht="13.5" thickBot="1">
      <c r="A2" s="3"/>
      <c r="B2" s="4"/>
      <c r="E2" s="46"/>
      <c r="F2" s="4"/>
      <c r="I2" s="42"/>
    </row>
    <row r="3" spans="1:18" ht="13.5" thickBot="1">
      <c r="A3" s="3"/>
      <c r="B3" s="4" t="s">
        <v>11</v>
      </c>
      <c r="E3" s="46"/>
      <c r="F3" s="4" t="s">
        <v>12</v>
      </c>
      <c r="I3" s="42"/>
      <c r="J3" s="10"/>
      <c r="K3" s="142" t="s">
        <v>11</v>
      </c>
      <c r="L3" s="143"/>
      <c r="M3" s="143"/>
      <c r="N3" s="144"/>
      <c r="O3" s="145" t="s">
        <v>12</v>
      </c>
      <c r="P3" s="146"/>
      <c r="Q3" s="146"/>
      <c r="R3" s="147"/>
    </row>
    <row r="4" spans="1:18" ht="13.5" thickBot="1">
      <c r="A4" s="3"/>
      <c r="B4" s="4" t="s">
        <v>13</v>
      </c>
      <c r="C4" s="22" t="s">
        <v>14</v>
      </c>
      <c r="D4" s="22" t="s">
        <v>15</v>
      </c>
      <c r="E4" s="46" t="s">
        <v>16</v>
      </c>
      <c r="F4" s="4" t="s">
        <v>13</v>
      </c>
      <c r="G4" s="22" t="s">
        <v>14</v>
      </c>
      <c r="H4" s="22" t="s">
        <v>15</v>
      </c>
      <c r="I4" s="42" t="s">
        <v>16</v>
      </c>
      <c r="J4" s="11"/>
      <c r="K4" s="12" t="s">
        <v>13</v>
      </c>
      <c r="L4" s="13" t="s">
        <v>14</v>
      </c>
      <c r="M4" s="13" t="s">
        <v>15</v>
      </c>
      <c r="N4" s="14" t="s">
        <v>16</v>
      </c>
      <c r="O4" s="12" t="s">
        <v>13</v>
      </c>
      <c r="P4" s="13" t="s">
        <v>14</v>
      </c>
      <c r="Q4" s="13" t="s">
        <v>15</v>
      </c>
      <c r="R4" s="14" t="s">
        <v>16</v>
      </c>
    </row>
    <row r="5" spans="1:18" ht="12.75">
      <c r="A5" s="3" t="s">
        <v>17</v>
      </c>
      <c r="B5" s="115">
        <v>4612</v>
      </c>
      <c r="C5" s="116">
        <v>15081</v>
      </c>
      <c r="D5" s="119">
        <v>69551405</v>
      </c>
      <c r="E5" s="58" t="s">
        <v>59</v>
      </c>
      <c r="F5" s="116">
        <v>1032</v>
      </c>
      <c r="G5" s="116">
        <v>30006</v>
      </c>
      <c r="H5" s="119">
        <v>30966379</v>
      </c>
      <c r="I5" s="58" t="s">
        <v>59</v>
      </c>
      <c r="J5" s="15" t="s">
        <v>17</v>
      </c>
      <c r="K5" s="116">
        <v>3357</v>
      </c>
      <c r="L5" s="126">
        <v>27857.84</v>
      </c>
      <c r="M5" s="126">
        <v>93518782</v>
      </c>
      <c r="N5" s="127" t="s">
        <v>59</v>
      </c>
      <c r="O5" s="126">
        <v>867</v>
      </c>
      <c r="P5" s="126">
        <v>40833.02</v>
      </c>
      <c r="Q5" s="128">
        <v>35402227</v>
      </c>
      <c r="R5" s="108" t="s">
        <v>59</v>
      </c>
    </row>
    <row r="6" spans="1:18" ht="12.75">
      <c r="A6" s="3" t="s">
        <v>18</v>
      </c>
      <c r="B6" s="115">
        <v>4612</v>
      </c>
      <c r="C6" s="117">
        <v>5038</v>
      </c>
      <c r="D6" s="120">
        <v>23236403</v>
      </c>
      <c r="E6" s="58" t="s">
        <v>59</v>
      </c>
      <c r="F6" s="117">
        <v>1032</v>
      </c>
      <c r="G6" s="117">
        <v>10788</v>
      </c>
      <c r="H6" s="120">
        <v>11133380</v>
      </c>
      <c r="I6" s="58" t="s">
        <v>59</v>
      </c>
      <c r="J6" s="16" t="s">
        <v>18</v>
      </c>
      <c r="K6" s="116">
        <v>3357</v>
      </c>
      <c r="L6" s="129">
        <v>4569.21</v>
      </c>
      <c r="M6" s="129">
        <v>15338830</v>
      </c>
      <c r="N6" s="130" t="s">
        <v>59</v>
      </c>
      <c r="O6" s="129">
        <v>867</v>
      </c>
      <c r="P6" s="129">
        <v>6486.1</v>
      </c>
      <c r="Q6" s="131">
        <v>5623453</v>
      </c>
      <c r="R6" s="108" t="s">
        <v>59</v>
      </c>
    </row>
    <row r="7" spans="1:18" ht="13.5" thickBot="1">
      <c r="A7" s="3" t="s">
        <v>19</v>
      </c>
      <c r="B7" s="136">
        <v>4612</v>
      </c>
      <c r="C7" s="118">
        <v>994</v>
      </c>
      <c r="D7" s="121">
        <v>4586538</v>
      </c>
      <c r="E7" s="59" t="s">
        <v>59</v>
      </c>
      <c r="F7" s="118">
        <v>1032</v>
      </c>
      <c r="G7" s="118">
        <v>1915</v>
      </c>
      <c r="H7" s="121">
        <v>1976735</v>
      </c>
      <c r="I7" s="59" t="s">
        <v>59</v>
      </c>
      <c r="J7" s="17" t="s">
        <v>19</v>
      </c>
      <c r="K7" s="116">
        <v>3357</v>
      </c>
      <c r="L7" s="132">
        <v>2324.79</v>
      </c>
      <c r="M7" s="132">
        <v>7804317</v>
      </c>
      <c r="N7" s="133" t="s">
        <v>59</v>
      </c>
      <c r="O7" s="132">
        <v>867</v>
      </c>
      <c r="P7" s="132">
        <v>3429.52</v>
      </c>
      <c r="Q7" s="134">
        <v>2973393</v>
      </c>
      <c r="R7" s="109" t="s">
        <v>59</v>
      </c>
    </row>
    <row r="8" spans="1:18" ht="13.5" thickBot="1">
      <c r="A8" s="3"/>
      <c r="B8" s="4" t="s">
        <v>11</v>
      </c>
      <c r="E8" s="46"/>
      <c r="F8" s="4" t="s">
        <v>12</v>
      </c>
      <c r="I8" s="42"/>
      <c r="J8" s="10"/>
      <c r="K8" s="142" t="s">
        <v>11</v>
      </c>
      <c r="L8" s="143"/>
      <c r="M8" s="143"/>
      <c r="N8" s="144"/>
      <c r="O8" s="145" t="s">
        <v>12</v>
      </c>
      <c r="P8" s="146"/>
      <c r="Q8" s="146"/>
      <c r="R8" s="147"/>
    </row>
    <row r="9" spans="1:18" ht="13.5" thickBot="1">
      <c r="A9" s="3"/>
      <c r="B9" s="4" t="s">
        <v>13</v>
      </c>
      <c r="C9" s="22" t="s">
        <v>14</v>
      </c>
      <c r="D9" s="22" t="s">
        <v>15</v>
      </c>
      <c r="E9" s="46" t="s">
        <v>16</v>
      </c>
      <c r="F9" s="4" t="s">
        <v>13</v>
      </c>
      <c r="G9" s="22" t="s">
        <v>14</v>
      </c>
      <c r="H9" s="22" t="s">
        <v>15</v>
      </c>
      <c r="I9" s="42" t="s">
        <v>16</v>
      </c>
      <c r="J9" s="11"/>
      <c r="K9" s="12" t="s">
        <v>13</v>
      </c>
      <c r="L9" s="13" t="s">
        <v>14</v>
      </c>
      <c r="M9" s="13" t="s">
        <v>15</v>
      </c>
      <c r="N9" s="14" t="s">
        <v>16</v>
      </c>
      <c r="O9" s="12" t="s">
        <v>13</v>
      </c>
      <c r="P9" s="13" t="s">
        <v>14</v>
      </c>
      <c r="Q9" s="13" t="s">
        <v>15</v>
      </c>
      <c r="R9" s="14" t="s">
        <v>16</v>
      </c>
    </row>
    <row r="10" spans="1:18" ht="13.5" thickBot="1">
      <c r="A10" s="3" t="s">
        <v>20</v>
      </c>
      <c r="B10" s="122">
        <v>2126</v>
      </c>
      <c r="C10" s="111">
        <v>3210.11</v>
      </c>
      <c r="D10" s="113">
        <v>6824697</v>
      </c>
      <c r="E10" s="97">
        <f aca="true" t="shared" si="0" ref="E10:E16">D10/$D$17</f>
        <v>0.13274370984239403</v>
      </c>
      <c r="F10" s="122">
        <v>312</v>
      </c>
      <c r="G10" s="111">
        <v>3694.87</v>
      </c>
      <c r="H10" s="113">
        <v>1152798</v>
      </c>
      <c r="I10" s="107">
        <f aca="true" t="shared" si="1" ref="I10:I16">H10/$H$17</f>
        <v>0.053115706002398504</v>
      </c>
      <c r="J10" s="15" t="s">
        <v>20</v>
      </c>
      <c r="K10" s="122">
        <v>38</v>
      </c>
      <c r="L10" s="111">
        <v>3549.95</v>
      </c>
      <c r="M10" s="113">
        <v>134898</v>
      </c>
      <c r="N10" s="106">
        <f aca="true" t="shared" si="2" ref="N10:N16">(M10/$M$17)*100</f>
        <v>0.18537911518706907</v>
      </c>
      <c r="O10" s="122">
        <v>7</v>
      </c>
      <c r="P10" s="111">
        <v>3840.71</v>
      </c>
      <c r="Q10" s="113">
        <v>26885</v>
      </c>
      <c r="R10" s="106">
        <f aca="true" t="shared" si="3" ref="R10:R16">(Q10/$Q$17)*100</f>
        <v>0.10387006293633347</v>
      </c>
    </row>
    <row r="11" spans="1:18" ht="13.5" thickBot="1">
      <c r="A11" s="3" t="s">
        <v>21</v>
      </c>
      <c r="B11" s="124">
        <v>2902</v>
      </c>
      <c r="C11" s="125">
        <v>2930.34</v>
      </c>
      <c r="D11" s="113">
        <v>8503834</v>
      </c>
      <c r="E11" s="97">
        <f t="shared" si="0"/>
        <v>0.16540374950622497</v>
      </c>
      <c r="F11" s="122">
        <v>17</v>
      </c>
      <c r="G11" s="111">
        <v>3332</v>
      </c>
      <c r="H11" s="113">
        <v>56644</v>
      </c>
      <c r="I11" s="107">
        <f t="shared" si="1"/>
        <v>0.0026098987427110917</v>
      </c>
      <c r="J11" s="16" t="s">
        <v>21</v>
      </c>
      <c r="K11" s="124">
        <v>230</v>
      </c>
      <c r="L11" s="125">
        <v>5214.69</v>
      </c>
      <c r="M11" s="123">
        <v>1199379</v>
      </c>
      <c r="N11" s="106">
        <f t="shared" si="2"/>
        <v>1.6482069251875615</v>
      </c>
      <c r="O11" s="124">
        <v>318</v>
      </c>
      <c r="P11" s="125">
        <v>11928.97</v>
      </c>
      <c r="Q11" s="123">
        <v>3793318</v>
      </c>
      <c r="R11" s="106">
        <f t="shared" si="3"/>
        <v>14.655465106844954</v>
      </c>
    </row>
    <row r="12" spans="1:18" ht="13.5" thickBot="1">
      <c r="A12" s="3" t="s">
        <v>22</v>
      </c>
      <c r="B12" s="122">
        <v>4266</v>
      </c>
      <c r="C12" s="111">
        <v>4238.3</v>
      </c>
      <c r="D12" s="113">
        <v>18080596</v>
      </c>
      <c r="E12" s="97">
        <f t="shared" si="0"/>
        <v>0.35167647577636785</v>
      </c>
      <c r="F12" s="122">
        <v>1024</v>
      </c>
      <c r="G12" s="111">
        <v>14372.44</v>
      </c>
      <c r="H12" s="113">
        <v>14717378</v>
      </c>
      <c r="I12" s="107">
        <f t="shared" si="1"/>
        <v>0.6781100617577127</v>
      </c>
      <c r="J12" s="16" t="s">
        <v>22</v>
      </c>
      <c r="K12" s="122">
        <v>3068</v>
      </c>
      <c r="L12" s="111">
        <v>4011.55</v>
      </c>
      <c r="M12" s="113">
        <v>12307447</v>
      </c>
      <c r="N12" s="106">
        <f t="shared" si="2"/>
        <v>16.913102010939728</v>
      </c>
      <c r="O12" s="122">
        <v>824</v>
      </c>
      <c r="P12" s="111">
        <v>6858.12</v>
      </c>
      <c r="Q12" s="113">
        <v>5651091</v>
      </c>
      <c r="R12" s="106">
        <f t="shared" si="3"/>
        <v>21.832961793897994</v>
      </c>
    </row>
    <row r="13" spans="1:18" ht="13.5" thickBot="1">
      <c r="A13" s="3" t="s">
        <v>23</v>
      </c>
      <c r="B13" s="122">
        <v>2778</v>
      </c>
      <c r="C13" s="111">
        <v>5482.03</v>
      </c>
      <c r="D13" s="113">
        <v>15229076</v>
      </c>
      <c r="E13" s="97">
        <f t="shared" si="0"/>
        <v>0.29621301073318956</v>
      </c>
      <c r="F13" s="122">
        <v>634</v>
      </c>
      <c r="G13" s="111">
        <v>7682.65</v>
      </c>
      <c r="H13" s="113">
        <v>4870803</v>
      </c>
      <c r="I13" s="107">
        <f t="shared" si="1"/>
        <v>0.2244245220269298</v>
      </c>
      <c r="J13" s="16" t="s">
        <v>23</v>
      </c>
      <c r="K13" s="122">
        <v>3046</v>
      </c>
      <c r="L13" s="111">
        <v>17848.17</v>
      </c>
      <c r="M13" s="113">
        <v>54365525</v>
      </c>
      <c r="N13" s="106">
        <f t="shared" si="2"/>
        <v>74.7100247681988</v>
      </c>
      <c r="O13" s="122">
        <v>736</v>
      </c>
      <c r="P13" s="111">
        <v>16998.54</v>
      </c>
      <c r="Q13" s="113">
        <v>12510928</v>
      </c>
      <c r="R13" s="106">
        <f t="shared" si="3"/>
        <v>48.33590770883156</v>
      </c>
    </row>
    <row r="14" spans="1:18" ht="13.5" thickBot="1">
      <c r="A14" s="3" t="s">
        <v>24</v>
      </c>
      <c r="B14" s="122">
        <v>2706</v>
      </c>
      <c r="C14" s="111">
        <v>4983.78</v>
      </c>
      <c r="D14" s="113">
        <v>13486102</v>
      </c>
      <c r="E14" s="97">
        <f t="shared" si="0"/>
        <v>0.26231131005419434</v>
      </c>
      <c r="F14" s="122">
        <v>608</v>
      </c>
      <c r="G14" s="111">
        <v>5642.23</v>
      </c>
      <c r="H14" s="113">
        <v>3430478</v>
      </c>
      <c r="I14" s="107">
        <f t="shared" si="1"/>
        <v>0.15806087527537002</v>
      </c>
      <c r="J14" s="19" t="s">
        <v>24</v>
      </c>
      <c r="K14" s="122">
        <v>3045</v>
      </c>
      <c r="L14" s="111">
        <v>17844.89</v>
      </c>
      <c r="M14" s="113">
        <v>54337687</v>
      </c>
      <c r="N14" s="106">
        <f t="shared" si="2"/>
        <v>74.67176931735018</v>
      </c>
      <c r="O14" s="122">
        <v>736</v>
      </c>
      <c r="P14" s="111">
        <v>16998.54</v>
      </c>
      <c r="Q14" s="113">
        <v>12510928</v>
      </c>
      <c r="R14" s="106">
        <f t="shared" si="3"/>
        <v>48.33590770883156</v>
      </c>
    </row>
    <row r="15" spans="1:18" ht="13.5" thickBot="1">
      <c r="A15" s="3" t="s">
        <v>25</v>
      </c>
      <c r="B15" s="122">
        <v>135</v>
      </c>
      <c r="C15" s="111">
        <v>4049.51</v>
      </c>
      <c r="D15" s="113">
        <v>1211132</v>
      </c>
      <c r="E15" s="97">
        <f t="shared" si="0"/>
        <v>0.023557112467973065</v>
      </c>
      <c r="F15" s="122">
        <v>71</v>
      </c>
      <c r="G15" s="111">
        <v>8013.8</v>
      </c>
      <c r="H15" s="113">
        <v>568980</v>
      </c>
      <c r="I15" s="107">
        <f t="shared" si="1"/>
        <v>0.026216019112840844</v>
      </c>
      <c r="J15" s="16" t="s">
        <v>25</v>
      </c>
      <c r="K15" s="122">
        <v>403</v>
      </c>
      <c r="L15" s="111">
        <v>11022.47</v>
      </c>
      <c r="M15" s="113">
        <v>4442054</v>
      </c>
      <c r="N15" s="106">
        <f t="shared" si="2"/>
        <v>6.104345803000644</v>
      </c>
      <c r="O15" s="122">
        <v>172</v>
      </c>
      <c r="P15" s="111">
        <v>21855.31</v>
      </c>
      <c r="Q15" s="113">
        <v>3759114</v>
      </c>
      <c r="R15" s="106">
        <f t="shared" si="3"/>
        <v>14.52331812404137</v>
      </c>
    </row>
    <row r="16" spans="1:18" ht="13.5" thickBot="1">
      <c r="A16" s="3" t="s">
        <v>26</v>
      </c>
      <c r="B16" s="122">
        <v>854</v>
      </c>
      <c r="C16" s="111">
        <v>1830.5</v>
      </c>
      <c r="D16" s="113">
        <v>1563248</v>
      </c>
      <c r="E16" s="97">
        <f t="shared" si="0"/>
        <v>0.030405941673850544</v>
      </c>
      <c r="F16" s="122">
        <v>186</v>
      </c>
      <c r="G16" s="111">
        <v>1811.4</v>
      </c>
      <c r="H16" s="113">
        <v>336921</v>
      </c>
      <c r="I16" s="107">
        <f t="shared" si="1"/>
        <v>0.015523792357407027</v>
      </c>
      <c r="J16" s="16" t="s">
        <v>26</v>
      </c>
      <c r="K16" s="122">
        <v>34</v>
      </c>
      <c r="L16" s="111">
        <v>9394.47</v>
      </c>
      <c r="M16" s="113">
        <v>319412</v>
      </c>
      <c r="N16" s="106">
        <f t="shared" si="2"/>
        <v>0.4389413774861903</v>
      </c>
      <c r="O16" s="122">
        <v>14</v>
      </c>
      <c r="P16" s="111">
        <v>10140.29</v>
      </c>
      <c r="Q16" s="113">
        <v>141964</v>
      </c>
      <c r="R16" s="106">
        <f t="shared" si="3"/>
        <v>0.548477203447783</v>
      </c>
    </row>
    <row r="17" spans="1:18" ht="13.5" thickBot="1">
      <c r="A17" s="3" t="s">
        <v>27</v>
      </c>
      <c r="B17" s="71">
        <f>B5</f>
        <v>4612</v>
      </c>
      <c r="C17" s="72">
        <f>D17/B17</f>
        <v>11147.567866435385</v>
      </c>
      <c r="D17" s="137">
        <f>D10+D11+D12+D13+D15+D16</f>
        <v>51412583</v>
      </c>
      <c r="E17" s="21">
        <f>(E10+E11+E12+E13+E15+E16)</f>
        <v>1</v>
      </c>
      <c r="F17" s="72">
        <f>F5</f>
        <v>1032</v>
      </c>
      <c r="G17" s="72">
        <f>H17/F17</f>
        <v>21030.54651162791</v>
      </c>
      <c r="H17" s="72">
        <f>H10+H11+H12+H13+H15+H16</f>
        <v>21703524</v>
      </c>
      <c r="I17" s="21">
        <f>(I10+I11+I12+I13+I15+I16)</f>
        <v>1</v>
      </c>
      <c r="J17" s="17" t="s">
        <v>27</v>
      </c>
      <c r="K17" s="20">
        <f>K5</f>
        <v>3357</v>
      </c>
      <c r="L17" s="138">
        <f>M17/K17</f>
        <v>21676.709859994044</v>
      </c>
      <c r="M17" s="138">
        <f>M10+M11+M12+M13+M15+M16</f>
        <v>72768715</v>
      </c>
      <c r="N17" s="21">
        <f>(N10+N11+N12+N13+N15+N16)/100</f>
        <v>1</v>
      </c>
      <c r="O17" s="20">
        <f>O5</f>
        <v>867</v>
      </c>
      <c r="P17" s="138">
        <f>Q17/O17</f>
        <v>29853.86389850058</v>
      </c>
      <c r="Q17" s="138">
        <f>Q10+Q11+Q12+Q13+Q15+Q16</f>
        <v>25883300</v>
      </c>
      <c r="R17" s="21">
        <f>(R10+R11+R12+R13+R15+R16)/100</f>
        <v>1</v>
      </c>
    </row>
    <row r="18" spans="1:18" ht="13.5" thickBot="1">
      <c r="A18" s="3"/>
      <c r="B18" s="4" t="s">
        <v>11</v>
      </c>
      <c r="E18" s="46"/>
      <c r="F18" s="4" t="s">
        <v>12</v>
      </c>
      <c r="I18" s="42"/>
      <c r="J18" s="10"/>
      <c r="K18" s="142" t="s">
        <v>11</v>
      </c>
      <c r="L18" s="143"/>
      <c r="M18" s="143"/>
      <c r="N18" s="144"/>
      <c r="O18" s="145" t="s">
        <v>12</v>
      </c>
      <c r="P18" s="146"/>
      <c r="Q18" s="146"/>
      <c r="R18" s="147"/>
    </row>
    <row r="19" spans="1:18" ht="13.5" thickBot="1">
      <c r="A19" s="3" t="s">
        <v>28</v>
      </c>
      <c r="B19" s="4" t="s">
        <v>13</v>
      </c>
      <c r="C19" s="22" t="s">
        <v>14</v>
      </c>
      <c r="D19" s="22" t="s">
        <v>15</v>
      </c>
      <c r="E19" s="46" t="s">
        <v>16</v>
      </c>
      <c r="F19" s="4" t="s">
        <v>13</v>
      </c>
      <c r="G19" s="22" t="s">
        <v>14</v>
      </c>
      <c r="H19" s="22" t="s">
        <v>15</v>
      </c>
      <c r="I19" s="42" t="s">
        <v>16</v>
      </c>
      <c r="J19" s="11" t="s">
        <v>28</v>
      </c>
      <c r="K19" s="12" t="s">
        <v>13</v>
      </c>
      <c r="L19" s="13" t="s">
        <v>14</v>
      </c>
      <c r="M19" s="13" t="s">
        <v>15</v>
      </c>
      <c r="N19" s="14" t="s">
        <v>16</v>
      </c>
      <c r="O19" s="12" t="s">
        <v>13</v>
      </c>
      <c r="P19" s="13" t="s">
        <v>14</v>
      </c>
      <c r="Q19" s="13" t="s">
        <v>15</v>
      </c>
      <c r="R19" s="14" t="s">
        <v>16</v>
      </c>
    </row>
    <row r="20" spans="1:18" ht="13.5" thickBot="1">
      <c r="A20" s="3" t="s">
        <v>29</v>
      </c>
      <c r="B20" s="122">
        <v>3735</v>
      </c>
      <c r="C20" s="111">
        <v>6323.16</v>
      </c>
      <c r="D20" s="113">
        <v>23617021</v>
      </c>
      <c r="E20" s="106">
        <f>(D20/D23)*100</f>
        <v>45.93626622494342</v>
      </c>
      <c r="F20" s="122">
        <v>801</v>
      </c>
      <c r="G20" s="111">
        <v>7940.73</v>
      </c>
      <c r="H20" s="113">
        <v>6360522</v>
      </c>
      <c r="I20" s="106">
        <f>(H20/H23)*100</f>
        <v>29.306402038673536</v>
      </c>
      <c r="J20" s="15" t="s">
        <v>29</v>
      </c>
      <c r="K20" s="122">
        <v>3058</v>
      </c>
      <c r="L20" s="111">
        <v>17926.7</v>
      </c>
      <c r="M20" s="113">
        <v>54819835</v>
      </c>
      <c r="N20" s="106">
        <f>(M20/M23)*100</f>
        <v>75.33434526087207</v>
      </c>
      <c r="O20" s="122">
        <v>740</v>
      </c>
      <c r="P20" s="111">
        <v>17134.83</v>
      </c>
      <c r="Q20" s="113">
        <v>12679777</v>
      </c>
      <c r="R20" s="106">
        <f>(Q20/Q23)*100</f>
        <v>48.988254975215675</v>
      </c>
    </row>
    <row r="21" spans="1:18" ht="13.5" thickBot="1">
      <c r="A21" s="3" t="s">
        <v>30</v>
      </c>
      <c r="B21" s="122">
        <v>2970</v>
      </c>
      <c r="C21" s="111">
        <v>3086096</v>
      </c>
      <c r="D21" s="113">
        <v>9168282</v>
      </c>
      <c r="E21" s="106">
        <f>(D21/D23)*100</f>
        <v>17.832758957082547</v>
      </c>
      <c r="F21" s="122">
        <v>17</v>
      </c>
      <c r="G21" s="111">
        <v>3332</v>
      </c>
      <c r="H21" s="113">
        <v>56644</v>
      </c>
      <c r="I21" s="106">
        <f>(H21/H23)*100</f>
        <v>0.26098987427110915</v>
      </c>
      <c r="J21" s="16" t="s">
        <v>30</v>
      </c>
      <c r="K21" s="124">
        <v>429</v>
      </c>
      <c r="L21" s="125">
        <v>8890.68</v>
      </c>
      <c r="M21" s="123">
        <v>3814102</v>
      </c>
      <c r="N21" s="106">
        <f>(M21/M23)*100</f>
        <v>5.241403534472197</v>
      </c>
      <c r="O21" s="124">
        <v>327</v>
      </c>
      <c r="P21" s="125">
        <v>11959.46</v>
      </c>
      <c r="Q21" s="123">
        <v>3910742</v>
      </c>
      <c r="R21" s="106">
        <f>(Q21/Q23)*100</f>
        <v>15.109132143119307</v>
      </c>
    </row>
    <row r="22" spans="1:18" ht="13.5" thickBot="1">
      <c r="A22" s="3" t="s">
        <v>31</v>
      </c>
      <c r="B22" s="122">
        <v>4283</v>
      </c>
      <c r="C22" s="111">
        <v>4349.12</v>
      </c>
      <c r="D22" s="113">
        <v>18627280</v>
      </c>
      <c r="E22" s="106">
        <f>(D22/D23)*100</f>
        <v>36.23097481797404</v>
      </c>
      <c r="F22" s="122">
        <v>1025</v>
      </c>
      <c r="G22" s="111">
        <v>14913.52</v>
      </c>
      <c r="H22" s="113">
        <v>15286358</v>
      </c>
      <c r="I22" s="106">
        <f>(H22/H23)*100</f>
        <v>70.43260808705536</v>
      </c>
      <c r="J22" s="16" t="s">
        <v>31</v>
      </c>
      <c r="K22" s="122">
        <v>3087</v>
      </c>
      <c r="L22" s="111">
        <v>4578.81</v>
      </c>
      <c r="M22" s="113">
        <v>14134778</v>
      </c>
      <c r="N22" s="106">
        <f>(M22/M23)*100</f>
        <v>19.424251204655736</v>
      </c>
      <c r="O22" s="122">
        <v>833</v>
      </c>
      <c r="P22" s="111">
        <v>11155.8</v>
      </c>
      <c r="Q22" s="113">
        <v>9292781</v>
      </c>
      <c r="R22" s="106">
        <f>(Q22/Q23)*100</f>
        <v>35.902612881665014</v>
      </c>
    </row>
    <row r="23" spans="1:18" ht="13.5" thickBot="1">
      <c r="A23" s="3" t="s">
        <v>32</v>
      </c>
      <c r="B23" s="68">
        <f>B17</f>
        <v>4612</v>
      </c>
      <c r="C23" s="69">
        <f>(D23/B23)</f>
        <v>11147.567866435385</v>
      </c>
      <c r="D23" s="69">
        <f>SUM(D20:D22)</f>
        <v>51412583</v>
      </c>
      <c r="E23" s="70">
        <f>(D23/D23)*100</f>
        <v>100</v>
      </c>
      <c r="F23" s="68">
        <f>F17</f>
        <v>1032</v>
      </c>
      <c r="G23" s="69">
        <f>(H23/F23)</f>
        <v>21030.54651162791</v>
      </c>
      <c r="H23" s="69">
        <f>SUM(H20:H22)</f>
        <v>21703524</v>
      </c>
      <c r="I23" s="70">
        <f>(H23/H23)*100</f>
        <v>100</v>
      </c>
      <c r="J23" s="17" t="s">
        <v>32</v>
      </c>
      <c r="K23" s="20">
        <f>K17</f>
        <v>3357</v>
      </c>
      <c r="L23" s="64">
        <f>(M23/K23)</f>
        <v>21676.709859994044</v>
      </c>
      <c r="M23" s="64">
        <f>SUM(M20:M22)</f>
        <v>72768715</v>
      </c>
      <c r="N23" s="67">
        <f>(M23/M23)*100</f>
        <v>100</v>
      </c>
      <c r="O23" s="61">
        <f>O17</f>
        <v>867</v>
      </c>
      <c r="P23" s="64">
        <f>(Q23/O23)</f>
        <v>29853.86389850058</v>
      </c>
      <c r="Q23" s="64">
        <f>SUM(Q20:Q22)</f>
        <v>25883300</v>
      </c>
      <c r="R23" s="67">
        <f>(Q23/Q23)*100</f>
        <v>100</v>
      </c>
    </row>
    <row r="24" spans="1:18" ht="13.5" thickBot="1">
      <c r="A24" s="3"/>
      <c r="B24" s="4" t="s">
        <v>11</v>
      </c>
      <c r="E24" s="46"/>
      <c r="F24" s="4" t="s">
        <v>12</v>
      </c>
      <c r="I24" s="42"/>
      <c r="J24" s="10"/>
      <c r="K24" s="142" t="s">
        <v>11</v>
      </c>
      <c r="L24" s="143"/>
      <c r="M24" s="143"/>
      <c r="N24" s="144"/>
      <c r="O24" s="145" t="s">
        <v>12</v>
      </c>
      <c r="P24" s="146"/>
      <c r="Q24" s="146"/>
      <c r="R24" s="147"/>
    </row>
    <row r="25" spans="1:20" ht="13.5" thickBot="1">
      <c r="A25" s="3" t="s">
        <v>33</v>
      </c>
      <c r="B25" s="4" t="s">
        <v>13</v>
      </c>
      <c r="C25" s="22" t="s">
        <v>14</v>
      </c>
      <c r="D25" s="22" t="s">
        <v>15</v>
      </c>
      <c r="E25" s="46" t="s">
        <v>16</v>
      </c>
      <c r="F25" s="4" t="s">
        <v>13</v>
      </c>
      <c r="G25" s="22" t="s">
        <v>14</v>
      </c>
      <c r="H25" s="22" t="s">
        <v>15</v>
      </c>
      <c r="I25" s="42" t="s">
        <v>16</v>
      </c>
      <c r="J25" s="11" t="s">
        <v>33</v>
      </c>
      <c r="K25" s="12" t="s">
        <v>13</v>
      </c>
      <c r="L25" s="13" t="s">
        <v>14</v>
      </c>
      <c r="M25" s="13" t="s">
        <v>15</v>
      </c>
      <c r="N25" s="14" t="s">
        <v>16</v>
      </c>
      <c r="O25" s="12" t="s">
        <v>13</v>
      </c>
      <c r="P25" s="13" t="s">
        <v>14</v>
      </c>
      <c r="Q25" s="13" t="s">
        <v>15</v>
      </c>
      <c r="R25" s="14" t="s">
        <v>16</v>
      </c>
      <c r="T25" t="s">
        <v>60</v>
      </c>
    </row>
    <row r="26" spans="1:20" ht="13.5" thickBot="1">
      <c r="A26" s="3" t="s">
        <v>34</v>
      </c>
      <c r="B26" s="122">
        <v>4517</v>
      </c>
      <c r="C26" s="111">
        <v>7396.31</v>
      </c>
      <c r="D26" s="113">
        <v>33409127</v>
      </c>
      <c r="E26" s="106">
        <f>(D26/D29)*100</f>
        <v>64.98239351249867</v>
      </c>
      <c r="F26" s="122">
        <v>1029</v>
      </c>
      <c r="G26" s="111">
        <v>15477.96</v>
      </c>
      <c r="H26" s="113">
        <v>15926820</v>
      </c>
      <c r="I26" s="106">
        <f>(H26/H29)*100</f>
        <v>73.38356665028223</v>
      </c>
      <c r="J26" s="15" t="s">
        <v>34</v>
      </c>
      <c r="K26" s="124">
        <v>3088</v>
      </c>
      <c r="L26" s="125">
        <v>4417.66</v>
      </c>
      <c r="M26" s="123">
        <v>13641724</v>
      </c>
      <c r="N26" s="106">
        <f>(M26/M29)*100</f>
        <v>18.746688051314358</v>
      </c>
      <c r="O26" s="124">
        <v>830</v>
      </c>
      <c r="P26" s="125">
        <v>11411.2</v>
      </c>
      <c r="Q26" s="123">
        <v>9471294</v>
      </c>
      <c r="R26" s="106">
        <f>(Q26/Q29)*100</f>
        <v>36.59229696367928</v>
      </c>
      <c r="T26" s="44">
        <f>(M26+Q26)/(Q29+M29)</f>
        <v>0.23428835183954427</v>
      </c>
    </row>
    <row r="27" spans="1:20" ht="13.5" thickBot="1">
      <c r="A27" s="3" t="s">
        <v>35</v>
      </c>
      <c r="B27" s="122">
        <v>2851</v>
      </c>
      <c r="C27" s="111">
        <v>5766.47</v>
      </c>
      <c r="D27" s="113">
        <v>16440208</v>
      </c>
      <c r="E27" s="106">
        <f>(D27/D29)*100</f>
        <v>31.977012320116266</v>
      </c>
      <c r="F27" s="122">
        <v>639</v>
      </c>
      <c r="G27" s="111">
        <v>8512.96</v>
      </c>
      <c r="H27" s="113">
        <v>5439783</v>
      </c>
      <c r="I27" s="106">
        <f>(H27/H29)*100</f>
        <v>25.06405411397707</v>
      </c>
      <c r="J27" s="16" t="s">
        <v>35</v>
      </c>
      <c r="K27" s="122">
        <v>3072</v>
      </c>
      <c r="L27" s="111">
        <v>19143.09</v>
      </c>
      <c r="M27" s="113">
        <v>58807579</v>
      </c>
      <c r="N27" s="106">
        <f>(M27/M29)*100</f>
        <v>80.81437057119945</v>
      </c>
      <c r="O27" s="122">
        <v>742</v>
      </c>
      <c r="P27" s="111">
        <v>21927.28</v>
      </c>
      <c r="Q27" s="113">
        <v>16270042</v>
      </c>
      <c r="R27" s="106">
        <f>(Q27/Q29)*100</f>
        <v>62.85922583287294</v>
      </c>
      <c r="T27" s="44">
        <f>(M27+Q27)/(Q29+M29)</f>
        <v>0.7610348455629619</v>
      </c>
    </row>
    <row r="28" spans="1:20" ht="13.5" thickBot="1">
      <c r="A28" s="3" t="s">
        <v>36</v>
      </c>
      <c r="B28" s="122">
        <v>854</v>
      </c>
      <c r="C28" s="111">
        <v>1830.5</v>
      </c>
      <c r="D28" s="113">
        <v>1563248</v>
      </c>
      <c r="E28" s="106">
        <f>(D28/D29)*100</f>
        <v>3.0405941673850543</v>
      </c>
      <c r="F28" s="122">
        <v>186</v>
      </c>
      <c r="G28" s="111">
        <v>1811.4</v>
      </c>
      <c r="H28" s="113">
        <v>336921</v>
      </c>
      <c r="I28" s="106">
        <f>(H28/H29)*100</f>
        <v>1.5523792357407027</v>
      </c>
      <c r="J28" s="16" t="s">
        <v>36</v>
      </c>
      <c r="K28" s="122">
        <v>34</v>
      </c>
      <c r="L28" s="111">
        <v>9394.47</v>
      </c>
      <c r="M28" s="113">
        <v>319412</v>
      </c>
      <c r="N28" s="106">
        <f>(M28/$M$17)*100</f>
        <v>0.4389413774861903</v>
      </c>
      <c r="O28" s="122">
        <v>14</v>
      </c>
      <c r="P28" s="111">
        <v>10140.29</v>
      </c>
      <c r="Q28" s="113">
        <v>141964</v>
      </c>
      <c r="R28" s="106">
        <f>(Q28/Q29)*100</f>
        <v>0.548477203447783</v>
      </c>
      <c r="T28" s="44">
        <f>(M28+Q28)/(Q29+M29)</f>
        <v>0.004676802597493827</v>
      </c>
    </row>
    <row r="29" spans="1:18" ht="13.5" thickBot="1">
      <c r="A29" s="3" t="s">
        <v>32</v>
      </c>
      <c r="B29" s="71">
        <f>B17</f>
        <v>4612</v>
      </c>
      <c r="C29" s="72">
        <f>(D29/B29)</f>
        <v>11147.567866435385</v>
      </c>
      <c r="D29" s="72">
        <f>SUM(D26:D28)</f>
        <v>51412583</v>
      </c>
      <c r="E29" s="73">
        <f>(D29/D29)*100</f>
        <v>100</v>
      </c>
      <c r="F29" s="72">
        <f>F17</f>
        <v>1032</v>
      </c>
      <c r="G29" s="72">
        <f>(H29/F29)</f>
        <v>21030.54651162791</v>
      </c>
      <c r="H29" s="72">
        <f>SUM(H26:H28)</f>
        <v>21703524</v>
      </c>
      <c r="I29" s="74">
        <f>(H29/H29)*100</f>
        <v>100</v>
      </c>
      <c r="J29" s="17" t="s">
        <v>32</v>
      </c>
      <c r="K29" s="62">
        <f>K17</f>
        <v>3357</v>
      </c>
      <c r="L29" s="63">
        <f>(M29/K29)</f>
        <v>21676.709859994044</v>
      </c>
      <c r="M29" s="63">
        <f>SUM(M26:M28)</f>
        <v>72768715</v>
      </c>
      <c r="N29" s="65">
        <f>(M29/M29)*100</f>
        <v>100</v>
      </c>
      <c r="O29" s="62">
        <f>O17</f>
        <v>867</v>
      </c>
      <c r="P29" s="63">
        <f>(Q29/O29)</f>
        <v>29853.86389850058</v>
      </c>
      <c r="Q29" s="63">
        <f>SUM(Q26:Q28)</f>
        <v>25883300</v>
      </c>
      <c r="R29" s="65">
        <f>(Q29/Q29)*100</f>
        <v>100</v>
      </c>
    </row>
    <row r="30" spans="1:9" ht="12.75">
      <c r="A30" s="3"/>
      <c r="B30" s="4"/>
      <c r="E30" s="46"/>
      <c r="F30" s="4"/>
      <c r="I30" s="42"/>
    </row>
    <row r="31" spans="1:9" ht="12.75">
      <c r="A31" s="5" t="s">
        <v>37</v>
      </c>
      <c r="B31" s="4"/>
      <c r="E31" s="46"/>
      <c r="F31" s="4"/>
      <c r="I31" s="42"/>
    </row>
    <row r="32" spans="1:10" ht="13.5" thickBot="1">
      <c r="A32" s="3"/>
      <c r="B32" s="4"/>
      <c r="E32" s="46"/>
      <c r="F32" s="4"/>
      <c r="I32" s="42"/>
      <c r="J32" s="10"/>
    </row>
    <row r="33" spans="1:11" ht="13.5" thickBot="1">
      <c r="A33" s="3" t="s">
        <v>29</v>
      </c>
      <c r="B33" s="57">
        <f>B20</f>
        <v>3735</v>
      </c>
      <c r="C33" s="7">
        <f>(D33/B33)</f>
        <v>6323.164926372156</v>
      </c>
      <c r="D33" s="7">
        <f>D20</f>
        <v>23617021</v>
      </c>
      <c r="E33" s="60">
        <f>(D33/D36)*100</f>
        <v>45.93626622494342</v>
      </c>
      <c r="F33" s="57">
        <f>F20</f>
        <v>801</v>
      </c>
      <c r="G33" s="7">
        <f>(H33/F33)</f>
        <v>7940.7265917603</v>
      </c>
      <c r="H33" s="7">
        <f>H20</f>
        <v>6360522</v>
      </c>
      <c r="I33" s="60">
        <f>(H33/H36)*100</f>
        <v>29.306402038673536</v>
      </c>
      <c r="J33" s="11" t="s">
        <v>28</v>
      </c>
      <c r="K33" s="14" t="s">
        <v>16</v>
      </c>
    </row>
    <row r="34" spans="1:15" ht="12.75">
      <c r="A34" s="3" t="s">
        <v>30</v>
      </c>
      <c r="B34" s="57">
        <f>B21</f>
        <v>2970</v>
      </c>
      <c r="C34" s="7">
        <f>(D34/B34)</f>
        <v>3086.9636363636364</v>
      </c>
      <c r="D34" s="7">
        <f>D21</f>
        <v>9168282</v>
      </c>
      <c r="E34" s="60">
        <f>(D34/D36)*100</f>
        <v>17.832758957082547</v>
      </c>
      <c r="F34" s="57">
        <f>F21</f>
        <v>17</v>
      </c>
      <c r="G34" s="7">
        <f>(H34/F34)</f>
        <v>3332</v>
      </c>
      <c r="H34" s="7">
        <f>H21</f>
        <v>56644</v>
      </c>
      <c r="I34" s="60">
        <f>(H34/H36)*100</f>
        <v>0.26098987427110915</v>
      </c>
      <c r="J34" s="15" t="s">
        <v>29</v>
      </c>
      <c r="K34" s="18">
        <f>(M20+Q20)/($M$23+$Q$23)</f>
        <v>0.6842192934427138</v>
      </c>
      <c r="M34" s="26">
        <f>M20+Q20</f>
        <v>67499612</v>
      </c>
      <c r="O34" s="139">
        <f>M34/1000000</f>
        <v>67.499612</v>
      </c>
    </row>
    <row r="35" spans="1:15" ht="12.75">
      <c r="A35" s="3" t="s">
        <v>31</v>
      </c>
      <c r="B35" s="57">
        <f>B22</f>
        <v>4283</v>
      </c>
      <c r="C35" s="7">
        <f>(D35/B35)</f>
        <v>4349.119775858044</v>
      </c>
      <c r="D35" s="7">
        <f>D22</f>
        <v>18627280</v>
      </c>
      <c r="E35" s="60">
        <f>(D35/D36)*100</f>
        <v>36.23097481797404</v>
      </c>
      <c r="F35" s="57">
        <f>F22</f>
        <v>1025</v>
      </c>
      <c r="G35" s="7">
        <f>(H35/F35)</f>
        <v>14913.52</v>
      </c>
      <c r="H35" s="7">
        <f>H22</f>
        <v>15286358</v>
      </c>
      <c r="I35" s="60">
        <f>(H35/H36)*100</f>
        <v>70.43260808705536</v>
      </c>
      <c r="J35" s="16" t="s">
        <v>30</v>
      </c>
      <c r="K35" s="18">
        <f>(M21+Q21)/($M$23+$Q$23)</f>
        <v>0.07830396571220567</v>
      </c>
      <c r="M35" s="26">
        <f>M21+Q21</f>
        <v>7724844</v>
      </c>
      <c r="O35" s="139">
        <f>M35/1000000</f>
        <v>7.724844</v>
      </c>
    </row>
    <row r="36" spans="1:15" ht="12.75">
      <c r="A36" s="3"/>
      <c r="B36" s="4"/>
      <c r="D36" s="22">
        <f>SUM(D33:D35)</f>
        <v>51412583</v>
      </c>
      <c r="E36" s="46"/>
      <c r="F36" s="4"/>
      <c r="H36" s="22">
        <f>SUM(H33:H35)</f>
        <v>21703524</v>
      </c>
      <c r="I36" s="42"/>
      <c r="J36" s="16" t="s">
        <v>31</v>
      </c>
      <c r="K36" s="18">
        <f>(M22+Q22)/($M$23+$Q$23)</f>
        <v>0.23747674084508055</v>
      </c>
      <c r="M36" s="26">
        <f>M22+Q22</f>
        <v>23427559</v>
      </c>
      <c r="O36" s="139">
        <f>M36/1000000</f>
        <v>23.427559</v>
      </c>
    </row>
    <row r="37" spans="1:15" ht="13.5" thickBot="1">
      <c r="A37" s="3" t="s">
        <v>29</v>
      </c>
      <c r="B37" s="46">
        <f>(D33+H33)/($D$36+$H$36)</f>
        <v>0.4099991674884988</v>
      </c>
      <c r="D37" s="22">
        <f>D33+H33</f>
        <v>29977543</v>
      </c>
      <c r="E37" s="46"/>
      <c r="F37" s="4"/>
      <c r="I37" s="42"/>
      <c r="J37" s="17" t="s">
        <v>32</v>
      </c>
      <c r="K37" s="66">
        <v>1</v>
      </c>
      <c r="M37" s="26">
        <f>SUM(M34:M36)</f>
        <v>98652015</v>
      </c>
      <c r="O37" s="139">
        <f>M37/1000000</f>
        <v>98.652015</v>
      </c>
    </row>
    <row r="38" spans="1:9" ht="12.75">
      <c r="A38" s="3" t="s">
        <v>30</v>
      </c>
      <c r="B38" s="46">
        <f>(D34+H34)/($D$36+$H$36)</f>
        <v>0.12616817796385138</v>
      </c>
      <c r="D38" s="22">
        <f>D34+H34</f>
        <v>9224926</v>
      </c>
      <c r="E38" s="46"/>
      <c r="F38" s="4"/>
      <c r="I38" s="42"/>
    </row>
    <row r="39" spans="1:9" ht="12.75">
      <c r="A39" s="3" t="s">
        <v>31</v>
      </c>
      <c r="B39" s="46">
        <f>(D35+H35)/($D$36+$H$36)</f>
        <v>0.4638326545476498</v>
      </c>
      <c r="D39" s="22">
        <f>D35+H35</f>
        <v>33913638</v>
      </c>
      <c r="E39" s="46"/>
      <c r="F39" s="4"/>
      <c r="I39" s="42"/>
    </row>
    <row r="40" spans="1:9" ht="12.75">
      <c r="A40" s="3" t="s">
        <v>38</v>
      </c>
      <c r="B40" s="46">
        <f>SUM(B37:B39)</f>
        <v>1</v>
      </c>
      <c r="C40" s="75"/>
      <c r="D40" s="75"/>
      <c r="E40" s="46"/>
      <c r="F40" s="4"/>
      <c r="G40" s="75"/>
      <c r="H40" s="75"/>
      <c r="I40" s="42"/>
    </row>
    <row r="41" spans="1:9" ht="13.5" thickBot="1">
      <c r="A41" s="8"/>
      <c r="B41" s="9"/>
      <c r="C41" s="76"/>
      <c r="D41" s="76"/>
      <c r="E41" s="47"/>
      <c r="F41" s="9"/>
      <c r="G41" s="76"/>
      <c r="H41" s="76"/>
      <c r="I41" s="43"/>
    </row>
    <row r="45" spans="1:7" ht="12.75">
      <c r="A45" s="38" t="s">
        <v>10</v>
      </c>
      <c r="E45" s="44" t="s">
        <v>61</v>
      </c>
      <c r="F45" s="148"/>
      <c r="G45" s="148"/>
    </row>
    <row r="46" spans="1:7" ht="12.75">
      <c r="A46" s="3" t="s">
        <v>29</v>
      </c>
      <c r="B46" s="6">
        <f>SUM(C46)/C49</f>
        <v>0.5674926980921408</v>
      </c>
      <c r="C46" s="22">
        <f>SUM(D33+H33+M20+Q20)</f>
        <v>97477155</v>
      </c>
      <c r="E46" s="3" t="s">
        <v>34</v>
      </c>
      <c r="F46" s="44">
        <f>(D26+H26)/($D$29+$H$29)</f>
        <v>0.674761677341492</v>
      </c>
      <c r="G46" s="26">
        <f>D26+H26</f>
        <v>49335947</v>
      </c>
    </row>
    <row r="47" spans="1:7" ht="12.75">
      <c r="A47" s="3" t="s">
        <v>30</v>
      </c>
      <c r="B47" s="6">
        <f>SUM(C47)/C49</f>
        <v>0.09867820526092728</v>
      </c>
      <c r="C47" s="22">
        <f>SUM(D34+H34+M21+Q21)</f>
        <v>16949770</v>
      </c>
      <c r="E47" s="3" t="s">
        <v>35</v>
      </c>
      <c r="F47" s="44">
        <f>(D27+H27)/($D$29+$H$29)</f>
        <v>0.2992499450223738</v>
      </c>
      <c r="G47" s="26">
        <f>D27+H27</f>
        <v>21879991</v>
      </c>
    </row>
    <row r="48" spans="1:7" ht="12.75">
      <c r="A48" s="3" t="s">
        <v>31</v>
      </c>
      <c r="B48" s="6">
        <f>SUM(C48)/C49</f>
        <v>0.33382909664693194</v>
      </c>
      <c r="C48" s="22">
        <f>SUM(D35+H35+M22+Q22)</f>
        <v>57341197</v>
      </c>
      <c r="E48" s="3" t="s">
        <v>36</v>
      </c>
      <c r="F48" s="44">
        <f>(D28+H28)/($D$29+$H$29)</f>
        <v>0.025988377636134267</v>
      </c>
      <c r="G48" s="26">
        <f>D28+H28</f>
        <v>1900169</v>
      </c>
    </row>
    <row r="49" spans="2:3" ht="12.75">
      <c r="B49" s="44">
        <f>SUM(B46:B48)</f>
        <v>1</v>
      </c>
      <c r="C49" s="22">
        <f>SUM(D36+H36+M23+Q23)</f>
        <v>171768122</v>
      </c>
    </row>
    <row r="54" spans="4:8" ht="12.75">
      <c r="D54" s="22" t="s">
        <v>70</v>
      </c>
      <c r="E54" s="99" t="s">
        <v>66</v>
      </c>
      <c r="F54" t="s">
        <v>67</v>
      </c>
      <c r="G54" t="s">
        <v>37</v>
      </c>
      <c r="H54" s="22" t="s">
        <v>68</v>
      </c>
    </row>
    <row r="55" spans="4:9" ht="12.75">
      <c r="D55" s="26">
        <f>($D$26+$H$26+$M$26+$Q$26)</f>
        <v>72448965</v>
      </c>
      <c r="E55" s="3" t="s">
        <v>69</v>
      </c>
      <c r="F55" s="44">
        <f>($D$26+$H$26+$M$26+$Q$26)/($D$29+$H$29+$M$29+$Q$29)</f>
        <v>0.42178353093946036</v>
      </c>
      <c r="G55" s="44">
        <f>($D$26+$H$26)/($D$29+$H$29)</f>
        <v>0.674761677341492</v>
      </c>
      <c r="H55" s="44">
        <f>($M$26+$Q$26)/($M$29+$Q$29)</f>
        <v>0.23428835183954427</v>
      </c>
      <c r="I55" s="26">
        <f>($M$26+$Q$26)</f>
        <v>23113018</v>
      </c>
    </row>
    <row r="56" spans="4:9" ht="12.75">
      <c r="D56" s="26">
        <f>($D$27+$H$27+$M$27+$Q$27)</f>
        <v>96957612</v>
      </c>
      <c r="E56" s="3" t="s">
        <v>35</v>
      </c>
      <c r="F56" s="44">
        <f>($D$27+$H$27+$M$27+$Q$27)/($D$29+$H$29+$M$29+$Q$29)</f>
        <v>0.5644680216041484</v>
      </c>
      <c r="G56" s="44">
        <f>($D$27+$H$27)/($D$29+$H$29)</f>
        <v>0.2992499450223738</v>
      </c>
      <c r="H56" s="44">
        <f>($M$27+$Q$27)/($M$29+$Q$29)</f>
        <v>0.7610348455629619</v>
      </c>
      <c r="I56" s="26">
        <f>($M$27+$Q$27)</f>
        <v>75077621</v>
      </c>
    </row>
    <row r="57" spans="4:9" ht="12.75">
      <c r="D57" s="26">
        <f>($D$28+$H$28+$M$28+$Q$28)</f>
        <v>2361545</v>
      </c>
      <c r="E57" s="3" t="s">
        <v>36</v>
      </c>
      <c r="F57" s="44">
        <f>($D$28+$H$28+$M$28+$Q$28)/($D$29+$H$29+$M$29+$Q$29)</f>
        <v>0.01374844745639124</v>
      </c>
      <c r="G57" s="44">
        <f>($D$28+$H$28)/($D$29+$H$29)</f>
        <v>0.025988377636134267</v>
      </c>
      <c r="H57" s="44">
        <f>($M$28+$Q$28)/($M$29+$Q$29)</f>
        <v>0.004676802597493827</v>
      </c>
      <c r="I57" s="26">
        <f>($M$28+$Q$28)</f>
        <v>461376</v>
      </c>
    </row>
  </sheetData>
  <mergeCells count="9">
    <mergeCell ref="F45:G45"/>
    <mergeCell ref="K18:N18"/>
    <mergeCell ref="O18:R18"/>
    <mergeCell ref="K24:N24"/>
    <mergeCell ref="O24:R24"/>
    <mergeCell ref="K3:N3"/>
    <mergeCell ref="O3:R3"/>
    <mergeCell ref="K8:N8"/>
    <mergeCell ref="O8:R8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 Client</dc:creator>
  <cp:keywords/>
  <dc:description/>
  <cp:lastModifiedBy>Shirley Ort</cp:lastModifiedBy>
  <cp:lastPrinted>2007-12-14T20:55:27Z</cp:lastPrinted>
  <dcterms:created xsi:type="dcterms:W3CDTF">2000-12-07T15:13:52Z</dcterms:created>
  <dcterms:modified xsi:type="dcterms:W3CDTF">2008-01-25T19:24:49Z</dcterms:modified>
  <cp:category/>
  <cp:version/>
  <cp:contentType/>
  <cp:contentStatus/>
</cp:coreProperties>
</file>