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0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1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2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3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4.xml" ContentType="application/vnd.openxmlformats-officedocument.drawingml.chart+xml"/>
  <Override PartName="/xl/drawings/drawing4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45" yWindow="375" windowWidth="9315" windowHeight="4215" tabRatio="746"/>
  </bookViews>
  <sheets>
    <sheet name="Chart1TotalEnrollment" sheetId="44559" r:id="rId1"/>
    <sheet name="Chart2GP-UGRecvgAid" sheetId="29453" r:id="rId2"/>
    <sheet name="Chart3SplitElig_NoNeed" sheetId="5" r:id="rId3"/>
    <sheet name="Chart4TotalAidBySource" sheetId="44560" r:id="rId4"/>
    <sheet name="Chart4a UGTotalAidBySource" sheetId="44573" r:id="rId5"/>
    <sheet name="Chart4bGRADPROFTotalAidBySource" sheetId="44574" r:id="rId6"/>
    <sheet name="Chart5SplitAidEligGP-GU" sheetId="15" r:id="rId7"/>
    <sheet name="Chart6AidByType" sheetId="3" r:id="rId8"/>
    <sheet name="Chart7UndergradNeedBased" sheetId="14" r:id="rId9"/>
    <sheet name="Chart8InStateFreshmanAid" sheetId="4" r:id="rId10"/>
    <sheet name="Chart9NeedAidBySource" sheetId="2" r:id="rId11"/>
    <sheet name="Chart10UGNeedAidBySource " sheetId="44571" r:id="rId12"/>
    <sheet name="Chart11GRADPNeedAidBySource " sheetId="44572" r:id="rId13"/>
    <sheet name="Chart12TOTAL_GiftAidBySource   " sheetId="44563" r:id="rId14"/>
    <sheet name="Chart13UG_GiftAidBySource " sheetId="44561" r:id="rId15"/>
    <sheet name="Chart14GRADPR_GiftAidBySource  " sheetId="44562" r:id="rId16"/>
    <sheet name="Chart15TotalAidByType" sheetId="44565" r:id="rId17"/>
    <sheet name="Chart16UG TotalAidByType " sheetId="44566" r:id="rId18"/>
    <sheet name="Chart17GradProf TotalAidByType" sheetId="44567" r:id="rId19"/>
    <sheet name="Chart18NeedAidByType" sheetId="44568" r:id="rId20"/>
    <sheet name="Chart19UG NeedAidByType" sheetId="44569" r:id="rId21"/>
    <sheet name="Chart20GradProf NeedAidByType" sheetId="44570" r:id="rId22"/>
    <sheet name="Profile Graphs Data" sheetId="44556" r:id="rId23"/>
    <sheet name="SAO Report Graphs Data" sheetId="8" r:id="rId24"/>
    <sheet name="Need Graphs Data" sheetId="29449" r:id="rId25"/>
  </sheets>
  <externalReferences>
    <externalReference r:id="rId26"/>
  </externalReferences>
  <definedNames>
    <definedName name="AllStu_Elig_Num_Total">[1]ChartData!$D$14</definedName>
    <definedName name="AllStu_Enroll_Grad">[1]GradProf!$B$2</definedName>
    <definedName name="AllStu_Enroll_GradProf">[1]GradProf!$B$1</definedName>
    <definedName name="AllStu_Enroll_Prof">[1]GradProf!$B$3</definedName>
    <definedName name="AllStu_Enroll_Total">[1]AllStudents!$B$2</definedName>
    <definedName name="AllStu_Enroll_UGrad">[1]Undergrad!$B$1</definedName>
    <definedName name="AllStu_InElig_Num_Total">[1]ChartData!$R$5</definedName>
    <definedName name="AllStu_Total_RecvingAid">[1]ChartData!$S$5</definedName>
    <definedName name="Cntld_Acad_Ugrad_Schol_Tot_noneed">#REF!</definedName>
    <definedName name="Cntld_Dept_Ugrad_Schol_Tot_noneed">#REF!</definedName>
    <definedName name="Cntld_Fed_Funds_Schol_Tot">#REF!</definedName>
    <definedName name="Cntld_Fed_Funds_Tot_Grants">#REF!</definedName>
    <definedName name="Cntld_Fed_Funds_Tot_Loans">#REF!</definedName>
    <definedName name="Cntld_Gen_Ugrad_Schol_Tot_need">#REF!</definedName>
    <definedName name="Cntld_Grad_AsstshpAwd_Tot">#REF!</definedName>
    <definedName name="Cntld_GradProf_Sch_Schol_Tot">#REF!</definedName>
    <definedName name="Cntld_Grants_Total">#REF!</definedName>
    <definedName name="Cntld_HP_Schols">#REF!</definedName>
    <definedName name="Cntld_Johnston_Award_Prog">#REF!</definedName>
    <definedName name="Cntld_Loans_Total">#REF!</definedName>
    <definedName name="Cntld_Othr_Disting_Schol_need">#REF!</definedName>
    <definedName name="Cntld_Restricted_Schols_noneed">#REF!</definedName>
    <definedName name="Cntld_ScholAwd_Univ_Funds_Total">#REF!</definedName>
    <definedName name="Cntld_State_Funds_Grants_Tots">#REF!</definedName>
    <definedName name="Cntld_Total_ScholsAwards">#REF!</definedName>
    <definedName name="Cntld_Tuit_Remiss_Waivers_Tot">#REF!</definedName>
    <definedName name="Cntld_Univ_Funds_Schol_Tot">#REF!</definedName>
    <definedName name="Cntld_Univ_Funds_Tot_Grants">#REF!</definedName>
    <definedName name="Cntld_Univ_Funds_Tot_Loans">#REF!</definedName>
    <definedName name="Cntld_Whitehead_Schol_need">#REF!</definedName>
    <definedName name="Cntld_WorkStudy_Tot">#REF!</definedName>
    <definedName name="GP_AidElig_Num_Total">[1]GradProf!$B$8</definedName>
    <definedName name="GP_AidInElig_Num_Total">[1]GradProf!$B$9</definedName>
    <definedName name="GP_ElAndInEl_Total_RecvingAid">[1]ChartData!$S$4</definedName>
    <definedName name="GP_Elig_Amt_TotFed">[1]GradProf!$D$80+[1]GradProf!$H$80</definedName>
    <definedName name="GP_Elig_Amt_TotGrantSch">[1]GradProf!$D$86+[1]GradProf!$H$86</definedName>
    <definedName name="GP_Elig_Amt_TotLoan">[1]GradProf!$D$87+[1]GradProf!$H$87</definedName>
    <definedName name="GP_Elig_Amt_TotPrivInst">[1]GradProf!$D$82+[1]GradProf!$H$82</definedName>
    <definedName name="GP_Elig_Amt_TotState">[1]GradProf!$D$81+[1]GradProf!$H$81</definedName>
    <definedName name="GP_Elig_Amt_TotWkStdy">[1]GradProf!$D$88+[1]GradProf!$H$88</definedName>
    <definedName name="GP_Elig_NRes_Amt_SourceTotFed">[1]GradProf!$H$80</definedName>
    <definedName name="GP_Elig_NRes_Amt_SourceTotPrivInst">[1]GradProf!$H$82</definedName>
    <definedName name="GP_Elig_NRes_Amt_SourceTotState">[1]GradProf!$H$81</definedName>
    <definedName name="GP_Elig_NRes_Amt_TotAid">[1]GradProf!$H$89</definedName>
    <definedName name="GP_Elig_NRes_Amt_TypeTotLoan">[1]GradProf!$H$87</definedName>
    <definedName name="GP_Elig_NRes_Amt_TypeTotScholGrant">[1]GradProf!$H$86</definedName>
    <definedName name="GP_Elig_NRes_Amt_TypeTotWS">[1]GradProf!$H$88</definedName>
    <definedName name="GP_Elig_NRes_Num_AmIndian">[1]GradProf!$F$54</definedName>
    <definedName name="GP_Elig_NRes_Num_Asian">[1]GradProf!$F$51</definedName>
    <definedName name="GP_Elig_NRes_Num_Black">[1]GradProf!$F$52</definedName>
    <definedName name="GP_Elig_NRes_Num_Depend">[1]GradProf!$F$43</definedName>
    <definedName name="GP_Elig_NRes_Num_DepUnk">[1]GradProf!$F$45</definedName>
    <definedName name="GP_Elig_NRes_Num_EthUnk">[1]GradProf!$F$56</definedName>
    <definedName name="GP_Elig_NRes_Num_Female">[1]GradProf!$F$48</definedName>
    <definedName name="GP_Elig_NRes_Num_FullTime">[1]GradProf!$F$58</definedName>
    <definedName name="GP_Elig_NRes_Num_Grad">[1]GradProf!$F$61</definedName>
    <definedName name="GP_Elig_NRes_Num_GradProfStatUnk">[1]GradProf!$F$63</definedName>
    <definedName name="GP_Elig_NRes_Num_Hisp">[1]GradProf!$F$53</definedName>
    <definedName name="GP_Elig_NRes_Num_Indep">[1]GradProf!$F$44</definedName>
    <definedName name="GP_Elig_NRes_Num_Male">[1]GradProf!$F$47</definedName>
    <definedName name="GP_Elig_NRes_Num_PartTime">[1]GradProf!$F$59</definedName>
    <definedName name="GP_Elig_NRes_Num_Prof">[1]GradProf!$F$62</definedName>
    <definedName name="GP_Elig_NRes_Num_SexUnk">[1]GradProf!$F$49</definedName>
    <definedName name="GP_Elig_NRes_Num_Total">[1]GradProf!$F$41</definedName>
    <definedName name="GP_Elig_NRes_Num_White">[1]GradProf!$F$55</definedName>
    <definedName name="GP_Elig_Num_FedGrants">[1]GradProf!$B$70+[1]GradProf!$F$70</definedName>
    <definedName name="GP_Elig_Num_FedLoans">[1]GradProf!$B$73+[1]GradProf!$F$73</definedName>
    <definedName name="GP_Elig_Num_InstPrivSchGrant">[1]GradProf!$B$72+[1]GradProf!$F$72</definedName>
    <definedName name="GP_Elig_Num_NonFedLoans">[1]GradProf!$B$75+[1]GradProf!$F$75</definedName>
    <definedName name="GP_Elig_Num_StateSchGrant">[1]GradProf!$B$71+[1]GradProf!$F$71</definedName>
    <definedName name="GP_Elig_Num_Total">[1]ChartData!$D$13</definedName>
    <definedName name="GP_Elig_Num_TotRecvgAid">[1]GradProf!$B$77+[1]GradProf!$F$77</definedName>
    <definedName name="GP_Elig_Num_WS">[1]GradProf!$B$76+[1]GradProf!$F$76</definedName>
    <definedName name="GP_Elig_Res_Amt_SourceTotFed">[1]GradProf!$D$80</definedName>
    <definedName name="GP_Elig_Res_Amt_SourceTotPrivInst">[1]GradProf!$D$82</definedName>
    <definedName name="GP_Elig_Res_Amt_SourceTotState">[1]GradProf!$D$81</definedName>
    <definedName name="GP_Elig_Res_Amt_TotAid">[1]GradProf!$D$89</definedName>
    <definedName name="GP_Elig_Res_Amt_TypeTotLoan">[1]GradProf!$D$87</definedName>
    <definedName name="GP_Elig_Res_Amt_TypeTotScholGrant">[1]GradProf!$D$86</definedName>
    <definedName name="GP_Elig_Res_Amt_TypeTotWS">[1]GradProf!$D$88</definedName>
    <definedName name="GP_Elig_Res_Num_AmIndian">[1]GradProf!$B$54</definedName>
    <definedName name="GP_Elig_Res_Num_Asian">[1]GradProf!$B$51</definedName>
    <definedName name="GP_Elig_Res_Num_Black">[1]GradProf!$B$52</definedName>
    <definedName name="GP_Elig_Res_Num_Depend">[1]GradProf!$B$43</definedName>
    <definedName name="GP_Elig_Res_Num_DepUnk">[1]GradProf!$B$45</definedName>
    <definedName name="GP_Elig_Res_Num_EthUnk">[1]GradProf!$B$56</definedName>
    <definedName name="GP_Elig_Res_Num_Female">[1]GradProf!$B$48</definedName>
    <definedName name="GP_Elig_Res_Num_FullTime">[1]GradProf!$B$58</definedName>
    <definedName name="GP_Elig_Res_Num_Grad">[1]GradProf!$B$61</definedName>
    <definedName name="GP_Elig_Res_Num_GradProfStatUnk">[1]GradProf!$B$63</definedName>
    <definedName name="GP_Elig_Res_Num_Hisp">[1]GradProf!$B$53</definedName>
    <definedName name="GP_Elig_Res_Num_Indep">[1]GradProf!$B$44</definedName>
    <definedName name="GP_Elig_Res_Num_Male">[1]GradProf!$B$47</definedName>
    <definedName name="GP_Elig_Res_Num_PartTime">[1]GradProf!$B$59</definedName>
    <definedName name="GP_Elig_Res_Num_Prof">[1]GradProf!$B$62</definedName>
    <definedName name="GP_Elig_Res_Num_SexUnk">[1]GradProf!$B$49</definedName>
    <definedName name="GP_Elig_Res_Num_Total">[1]GradProf!$B$41</definedName>
    <definedName name="GP_Elig_Res_Num_White">[1]GradProf!$B$55</definedName>
    <definedName name="GP_InElig_NRes_Num_AmIndian">[1]GradProf!$N$54</definedName>
    <definedName name="GP_InElig_NRes_Num_Asian">[1]GradProf!$N$51</definedName>
    <definedName name="GP_InElig_NRes_Num_Black">[1]GradProf!$N$52</definedName>
    <definedName name="GP_InElig_NRes_Num_Depend">[1]GradProf!$N$43</definedName>
    <definedName name="GP_InElig_NRes_Num_DepUnk">[1]GradProf!$N$45</definedName>
    <definedName name="GP_InElig_NRes_Num_EthUnk">[1]GradProf!$N$56</definedName>
    <definedName name="GP_InElig_NRes_Num_Female">[1]GradProf!$N$48</definedName>
    <definedName name="GP_InElig_NRes_Num_FullTime">[1]GradProf!$N$58</definedName>
    <definedName name="GP_InElig_NRes_Num_Grad">[1]GradProf!$N$61</definedName>
    <definedName name="GP_InElig_NRes_Num_GradProfUnk">[1]GradProf!$N$63</definedName>
    <definedName name="GP_InElig_NRes_Num_Hisp">[1]GradProf!$N$53</definedName>
    <definedName name="GP_InElig_NRes_Num_Indep">[1]GradProf!$N$44</definedName>
    <definedName name="GP_InElig_NRes_Num_Male">[1]GradProf!$N$47</definedName>
    <definedName name="GP_InElig_NRes_Num_PartTime">[1]GradProf!$N$59</definedName>
    <definedName name="GP_InElig_NRes_Num_Prof">[1]GradProf!$N$62</definedName>
    <definedName name="GP_InElig_NRes_Num_SexUnk">[1]GradProf!$N$49</definedName>
    <definedName name="GP_InElig_NRes_Num_Total">[1]GradProf!$N$41</definedName>
    <definedName name="GP_InElig_NRes_Num_White">[1]GradProf!$N$55</definedName>
    <definedName name="GP_InElig_Num_FedGrants">[1]GradProf!$J$70+[1]GradProf!$N$70</definedName>
    <definedName name="GP_InElig_Num_FedLoans">[1]GradProf!$J$73+[1]GradProf!$N$73</definedName>
    <definedName name="GP_InElig_Num_InstPrivSchGrants">[1]GradProf!$J$72+[1]GradProf!$N$72</definedName>
    <definedName name="GP_InElig_Num_NonFedLoans">[1]GradProf!$J$75+[1]GradProf!$N$75</definedName>
    <definedName name="GP_InElig_Num_StateSchGrants">[1]GradProf!$J$71+[1]GradProf!$N$71</definedName>
    <definedName name="GP_InElig_Num_TotRecvgAid">[1]GradProf!$J$77+[1]GradProf!$N$77</definedName>
    <definedName name="GP_InElig_Num_WS">[1]GradProf!$J$76+[1]GradProf!$N$76</definedName>
    <definedName name="GP_InElig_Res_Num_AmIndian">[1]GradProf!$J$54</definedName>
    <definedName name="GP_InElig_Res_Num_Asian">[1]GradProf!$J$51</definedName>
    <definedName name="GP_InElig_Res_Num_Black">[1]GradProf!$J$52</definedName>
    <definedName name="GP_InElig_Res_Num_Depend">[1]GradProf!$J$43</definedName>
    <definedName name="GP_InElig_Res_Num_DepUnk">[1]GradProf!$J$45</definedName>
    <definedName name="GP_InElig_Res_Num_EthUnk">[1]GradProf!$J$56</definedName>
    <definedName name="GP_InElig_Res_Num_Female">[1]GradProf!$J$48</definedName>
    <definedName name="GP_InElig_Res_Num_FullTime">[1]GradProf!$J$58</definedName>
    <definedName name="GP_InElig_Res_Num_Grad">[1]GradProf!$J$61</definedName>
    <definedName name="GP_InElig_Res_Num_GradProfUnk">[1]GradProf!$J$63</definedName>
    <definedName name="GP_InElig_Res_Num_Hisp">[1]GradProf!$J$53</definedName>
    <definedName name="GP_InElig_Res_Num_Indep">[1]GradProf!$J$44</definedName>
    <definedName name="GP_InElig_Res_Num_Male">[1]GradProf!$J$47</definedName>
    <definedName name="GP_InElig_Res_Num_PartTime">[1]GradProf!$J$59</definedName>
    <definedName name="GP_InElig_Res_Num_Prof">[1]GradProf!$J$62</definedName>
    <definedName name="GP_InElig_Res_Num_SexUnk">[1]GradProf!$J$49</definedName>
    <definedName name="GP_InElig_Res_Num_Total">[1]GradProf!$J$41</definedName>
    <definedName name="GP_InElig_Res_Num_White">[1]GradProf!$J$55</definedName>
    <definedName name="GP_Num_TotRecvingAid">[1]GradProf!$B$7</definedName>
    <definedName name="_xlnm.Print_Area" localSheetId="1">'Chart2GP-UGRecvgAid'!$A$1:$O$32</definedName>
    <definedName name="_xlnm.Print_Area" localSheetId="7">Chart6AidByType!$A$1:$O$30</definedName>
    <definedName name="_xlnm.Print_Area" localSheetId="24">'Need Graphs Data'!$A$1:$R$58</definedName>
    <definedName name="_xlnm.Print_Area" localSheetId="22">'Profile Graphs Data'!$A$1:$I$42</definedName>
    <definedName name="_xlnm.Print_Area" localSheetId="23">'SAO Report Graphs Data'!$A$1:$K$37</definedName>
    <definedName name="Tot_Funds_Awded_by_SAO">#REF!</definedName>
    <definedName name="Total_Awds_Outside_Sources">#REF!</definedName>
    <definedName name="Total_Awds_UCntld_Sources">#REF!</definedName>
    <definedName name="UG_AidElig_Num_Total">[1]Undergrad!$B$6</definedName>
    <definedName name="UG_AidInElig_Num_Total">[1]Undergrad!$B$7</definedName>
    <definedName name="UG_ElAndInEl_Total_RecvingAid">[1]ChartData!$S$3</definedName>
    <definedName name="UG_Elig_Amt_TotFed">[1]Undergrad!$D$80+[1]Undergrad!$H$80</definedName>
    <definedName name="UG_Elig_Amt_TotGrantSch">[1]Undergrad!$D$86+[1]Undergrad!$H$86</definedName>
    <definedName name="UG_Elig_Amt_TotLoan">[1]Undergrad!$D$87+[1]Undergrad!$H$87</definedName>
    <definedName name="UG_Elig_Amt_TotPrivInst">[1]Undergrad!$D$82+[1]Undergrad!$H$82</definedName>
    <definedName name="UG_Elig_Amt_TotState">[1]Undergrad!$D$81+[1]Undergrad!$H$81</definedName>
    <definedName name="UG_Elig_Amt_TotWkStdy">[1]Undergrad!$D$88+[1]Undergrad!$H$88</definedName>
    <definedName name="UG_Elig_NRes_Amt_SourceTotFed">[1]Undergrad!$H$80</definedName>
    <definedName name="UG_Elig_NRes_Amt_SourceTotPrivState">[1]Undergrad!$H$82</definedName>
    <definedName name="UG_Elig_NRes_Amt_SourceTotState">[1]Undergrad!$H$81</definedName>
    <definedName name="UG_Elig_NRes_Amt_TotAid">[1]Undergrad!$H$89</definedName>
    <definedName name="UG_Elig_NRes_Amt_TypeTotLoan">[1]Undergrad!$H$87</definedName>
    <definedName name="UG_Elig_NRes_Amt_TypeTotScholGrant">[1]Undergrad!$H$86</definedName>
    <definedName name="UG_Elig_NRes_Amt_TypeTotWS">[1]Undergrad!$H$88</definedName>
    <definedName name="UG_Elig_NRes_Num_AmIndian">[1]Undergrad!$F$51</definedName>
    <definedName name="UG_Elig_NRes_Num_Asian">[1]Undergrad!$F$48</definedName>
    <definedName name="UG_Elig_NRes_Num_Black">[1]Undergrad!$F$49</definedName>
    <definedName name="UG_Elig_NRes_Num_ClassOther">[1]Undergrad!$F$62</definedName>
    <definedName name="UG_Elig_NRes_Num_Depend">[1]Undergrad!$F$41</definedName>
    <definedName name="UG_Elig_NRes_Num_DepUnk">[1]Undergrad!$F$43</definedName>
    <definedName name="UG_Elig_NRes_Num_EthUnk">[1]Undergrad!$F$53</definedName>
    <definedName name="UG_Elig_NRes_Num_Female">[1]Undergrad!$F$46</definedName>
    <definedName name="UG_Elig_NRes_Num_Freshman">[1]Undergrad!$F$58</definedName>
    <definedName name="UG_Elig_NRes_Num_FullTime">[1]Undergrad!$F$55</definedName>
    <definedName name="UG_Elig_NRes_Num_Hisp">[1]Undergrad!$F$50</definedName>
    <definedName name="UG_Elig_NRes_Num_Indep">[1]Undergrad!$F$42</definedName>
    <definedName name="UG_Elig_NRes_Num_Jr">[1]Undergrad!$F$60</definedName>
    <definedName name="UG_Elig_NRes_Num_Male">[1]Undergrad!$F$45</definedName>
    <definedName name="UG_Elig_NRes_Num_PartTime">[1]Undergrad!$F$56</definedName>
    <definedName name="UG_Elig_NRes_Num_Soph">[1]Undergrad!$F$59</definedName>
    <definedName name="UG_Elig_NRes_Num_Sr">[1]Undergrad!$F$61</definedName>
    <definedName name="UG_Elig_NRes_Num_Total">[1]Undergrad!$F$39</definedName>
    <definedName name="UG_Elig_NRes_Num_White">[1]Undergrad!$F$52</definedName>
    <definedName name="UG_Elig_Num_FedGrants">[1]Undergrad!$B$70+[1]Undergrad!$F$70</definedName>
    <definedName name="UG_Elig_Num_FedLoans">[1]Undergrad!$B$73+[1]Undergrad!$F$73</definedName>
    <definedName name="UG_Elig_Num_InstPrivSchGrant">[1]Undergrad!$B$72+[1]Undergrad!$F$72</definedName>
    <definedName name="UG_Elig_Num_NonFedLoans">[1]Undergrad!$B$75+[1]Undergrad!$F$75</definedName>
    <definedName name="UG_Elig_Num_StateSchGrant">[1]Undergrad!$B$71+[1]Undergrad!$F$71</definedName>
    <definedName name="UG_Elig_Num_Total">[1]ChartData!$D$12</definedName>
    <definedName name="UG_Elig_Num_TotRecvgAid">[1]Undergrad!$B$77+[1]Undergrad!$F$77</definedName>
    <definedName name="UG_Elig_Num_WS">[1]Undergrad!$B$76+[1]Undergrad!$F$76</definedName>
    <definedName name="UG_Elig_Res_Amt_SourceTotFed">[1]Undergrad!$D$80</definedName>
    <definedName name="UG_Elig_Res_Amt_SourceTotPrivInst">[1]Undergrad!$D$82</definedName>
    <definedName name="UG_Elig_Res_Amt_SourceTotState">[1]Undergrad!$D$81</definedName>
    <definedName name="UG_Elig_Res_Amt_TotAid">[1]Undergrad!$D$89</definedName>
    <definedName name="UG_Elig_Res_Amt_TypeTotLoan">[1]Undergrad!$D$87</definedName>
    <definedName name="UG_Elig_Res_Amt_TypeTotScholGrant">[1]Undergrad!$D$86</definedName>
    <definedName name="UG_Elig_Res_Amt_TypeTotWS">[1]Undergrad!$D$88</definedName>
    <definedName name="UG_Elig_Res_Num_AmIndian">[1]Undergrad!$B$51</definedName>
    <definedName name="UG_Elig_Res_Num_Asian">[1]Undergrad!$B$48</definedName>
    <definedName name="UG_Elig_Res_Num_Black">[1]Undergrad!$B$49</definedName>
    <definedName name="UG_Elig_Res_Num_ClassOther">[1]Undergrad!$B$62</definedName>
    <definedName name="UG_Elig_Res_Num_Depend">[1]Undergrad!$B$41</definedName>
    <definedName name="UG_Elig_Res_Num_DepUnk">[1]Undergrad!$B$43</definedName>
    <definedName name="UG_Elig_Res_Num_EthUnk">[1]Undergrad!$B$53</definedName>
    <definedName name="UG_Elig_Res_Num_Female">[1]Undergrad!$B$46</definedName>
    <definedName name="UG_Elig_Res_Num_Freshman">[1]Undergrad!$B$58</definedName>
    <definedName name="UG_Elig_Res_Num_FullTime">[1]Undergrad!$B$55</definedName>
    <definedName name="UG_Elig_Res_Num_Hisp">[1]Undergrad!$B$50</definedName>
    <definedName name="UG_Elig_Res_Num_Indep">[1]Undergrad!$B$42</definedName>
    <definedName name="UG_Elig_Res_Num_Jr">[1]Undergrad!$B$60</definedName>
    <definedName name="UG_Elig_Res_Num_Male">[1]Undergrad!$B$45</definedName>
    <definedName name="UG_Elig_Res_Num_PartTime">[1]Undergrad!$B$56</definedName>
    <definedName name="UG_Elig_Res_Num_Soph">[1]Undergrad!$B$59</definedName>
    <definedName name="UG_Elig_Res_Num_Sr">[1]Undergrad!$B$61</definedName>
    <definedName name="UG_Elig_Res_Num_Total">[1]Undergrad!$B$39</definedName>
    <definedName name="UG_Elig_Res_Num_White">[1]Undergrad!$B$52</definedName>
    <definedName name="UG_InElig_NRes_Num_AmIndian">[1]Undergrad!$N$51</definedName>
    <definedName name="UG_InElig_NRes_Num_Asian">[1]Undergrad!$N$48</definedName>
    <definedName name="UG_InElig_NRes_Num_Black">[1]Undergrad!$N$49</definedName>
    <definedName name="UG_InElig_NRes_Num_ClassOther">[1]Undergrad!$N$62</definedName>
    <definedName name="UG_InElig_NRes_Num_Depend">[1]Undergrad!$N$41</definedName>
    <definedName name="UG_InElig_NRes_Num_DepUnk">[1]Undergrad!$N$43</definedName>
    <definedName name="UG_InElig_NRes_Num_EthUnk">[1]Undergrad!$N$53</definedName>
    <definedName name="UG_InElig_NRes_Num_Female">[1]Undergrad!$N$46</definedName>
    <definedName name="UG_InElig_NRes_Num_Freshman">[1]Undergrad!$N$58</definedName>
    <definedName name="UG_InElig_NRes_Num_FullTime">[1]Undergrad!$N$55</definedName>
    <definedName name="UG_InElig_NRes_Num_Hisp">[1]Undergrad!$N$50</definedName>
    <definedName name="UG_InElig_NRes_Num_Indep">[1]Undergrad!$N$42</definedName>
    <definedName name="UG_InElig_NRes_Num_Jr">[1]Undergrad!$N$60</definedName>
    <definedName name="UG_InElig_NRes_Num_Male">[1]Undergrad!$N$45</definedName>
    <definedName name="UG_InElig_NRes_Num_PartTime">[1]Undergrad!$N$56</definedName>
    <definedName name="UG_InElig_NRes_Num_Soph">[1]Undergrad!$N$59</definedName>
    <definedName name="UG_InElig_NRes_Num_Sr">[1]Undergrad!$N$61</definedName>
    <definedName name="UG_InElig_NRes_Num_Total">[1]Undergrad!$N$39</definedName>
    <definedName name="UG_InElig_NRes_Num_White">[1]Undergrad!$N$52</definedName>
    <definedName name="UG_InElig_Num_FedGrants">[1]Undergrad!$J$70+[1]Undergrad!$N$70</definedName>
    <definedName name="UG_InElig_Num_FedLoans">[1]Undergrad!$J$73+[1]Undergrad!$N$73</definedName>
    <definedName name="UG_InElig_Num_InstPrivSchGrants">[1]Undergrad!$J$72+[1]Undergrad!$N$72</definedName>
    <definedName name="UG_InElig_Num_NonFedLoans">[1]Undergrad!$J$75+[1]Undergrad!$N$75</definedName>
    <definedName name="UG_InElig_Num_StateSchGrants">[1]Undergrad!$J$71+[1]Undergrad!$N$71</definedName>
    <definedName name="UG_InElig_Num_TotRecvgAid">[1]Undergrad!$J$77+[1]Undergrad!$N$77</definedName>
    <definedName name="UG_InElig_Num_WS">[1]Undergrad!$J$76+[1]Undergrad!$N$76</definedName>
    <definedName name="UG_InElig_Res_ClassOther">[1]Undergrad!$J$62</definedName>
    <definedName name="UG_InElig_Res_Num_AmIndian">[1]Undergrad!$J$51</definedName>
    <definedName name="UG_InElig_Res_Num_Asian">[1]Undergrad!$J$48</definedName>
    <definedName name="UG_InElig_Res_Num_Black">[1]Undergrad!$J$49</definedName>
    <definedName name="UG_InElig_Res_Num_Depend">[1]Undergrad!$J$41</definedName>
    <definedName name="UG_InElig_Res_Num_DepUnk">[1]Undergrad!$J$43</definedName>
    <definedName name="UG_InElig_Res_Num_EthUnk">[1]Undergrad!$J$53</definedName>
    <definedName name="UG_InElig_Res_Num_Female">[1]Undergrad!$J$46</definedName>
    <definedName name="UG_InElig_Res_Num_Freshman">[1]Undergrad!$J$58</definedName>
    <definedName name="UG_InElig_Res_Num_FullTime">[1]Undergrad!$J$55</definedName>
    <definedName name="UG_InElig_Res_Num_Hisp">[1]Undergrad!$J$50</definedName>
    <definedName name="UG_InElig_Res_Num_Indep">[1]Undergrad!$J$42</definedName>
    <definedName name="UG_InElig_Res_Num_Jr">[1]Undergrad!$J$60</definedName>
    <definedName name="UG_InElig_Res_Num_Male">[1]Undergrad!$J$45</definedName>
    <definedName name="UG_InElig_Res_Num_PartTime">[1]Undergrad!$J$56</definedName>
    <definedName name="UG_InElig_Res_Num_Soph">[1]Undergrad!$J$59</definedName>
    <definedName name="UG_InElig_Res_Num_Sr">[1]Undergrad!$J$61</definedName>
    <definedName name="UG_InElig_Res_Num_Total">[1]Undergrad!$J$39</definedName>
    <definedName name="UG_InElig_Res_Num_White">[1]Undergrad!$J$52</definedName>
    <definedName name="UG_Num_TotRecvingAid">[1]Undergrad!$B$5</definedName>
    <definedName name="UnCntld_Fed_Fam_Ed_Loans">#REF!</definedName>
    <definedName name="UnCntld_Foundation_Schol">#REF!</definedName>
    <definedName name="UnCntld_Loans_Tot">#REF!</definedName>
    <definedName name="UnCntld_Natl_Achiev_Schol">#REF!</definedName>
    <definedName name="UnCntld_Natl_Merit_Schol">#REF!</definedName>
    <definedName name="UnCntld_NC_Nurs_Schol">#REF!</definedName>
    <definedName name="UnCntld_NC_Teach_Fell_Awds">#REF!</definedName>
    <definedName name="UnCntld_Othr_Loans">#REF!</definedName>
    <definedName name="UnCntld_Othr_State_Schol">#REF!</definedName>
    <definedName name="UnCntld_Schol_Tot">#REF!</definedName>
    <definedName name="UnCntld_Var_Sponsored_Schol">#REF!</definedName>
  </definedNames>
  <calcPr calcId="145621"/>
</workbook>
</file>

<file path=xl/calcChain.xml><?xml version="1.0" encoding="utf-8"?>
<calcChain xmlns="http://schemas.openxmlformats.org/spreadsheetml/2006/main">
  <c r="D55" i="29449" l="1"/>
  <c r="D58" i="29449"/>
  <c r="C58" i="29449" s="1"/>
  <c r="F55" i="29449"/>
  <c r="M11" i="8"/>
  <c r="M12" i="8"/>
  <c r="M13" i="8"/>
  <c r="M10" i="8"/>
  <c r="L11" i="8"/>
  <c r="L12" i="8"/>
  <c r="L13" i="8"/>
  <c r="L10" i="8"/>
  <c r="H10" i="8"/>
  <c r="H34" i="8"/>
  <c r="K34" i="29449"/>
  <c r="B38" i="29449"/>
  <c r="B37" i="29449"/>
  <c r="E33" i="29449"/>
  <c r="C46" i="29449"/>
  <c r="D46" i="29449" s="1"/>
  <c r="E9" i="44556"/>
  <c r="E5" i="44556"/>
  <c r="D7" i="44556"/>
  <c r="B7" i="44556"/>
  <c r="T26" i="29449"/>
  <c r="G5" i="8"/>
  <c r="G6" i="8"/>
  <c r="G7" i="8"/>
  <c r="G4" i="8"/>
  <c r="C4" i="8"/>
  <c r="G10" i="44556"/>
  <c r="T13" i="29449"/>
  <c r="U29" i="29449"/>
  <c r="U28" i="29449"/>
  <c r="U27" i="29449"/>
  <c r="U26" i="29449"/>
  <c r="T28" i="29449"/>
  <c r="T27" i="29449"/>
  <c r="S29" i="29449"/>
  <c r="S28" i="29449"/>
  <c r="S27" i="29449"/>
  <c r="S26" i="29449"/>
  <c r="T23" i="29449"/>
  <c r="T22" i="29449"/>
  <c r="T21" i="29449"/>
  <c r="T20" i="29449"/>
  <c r="T17" i="29449"/>
  <c r="T16" i="29449"/>
  <c r="T15" i="29449"/>
  <c r="T14" i="29449"/>
  <c r="T12" i="29449"/>
  <c r="T11" i="29449"/>
  <c r="T10" i="29449"/>
  <c r="T7" i="29449"/>
  <c r="T6" i="29449"/>
  <c r="T5" i="29449"/>
  <c r="H57" i="29449"/>
  <c r="H56" i="29449"/>
  <c r="H55" i="29449"/>
  <c r="G57" i="29449"/>
  <c r="G56" i="29449"/>
  <c r="G55" i="29449"/>
  <c r="F57" i="29449"/>
  <c r="F56" i="29449"/>
  <c r="J58" i="29449"/>
  <c r="J57" i="29449"/>
  <c r="J56" i="29449"/>
  <c r="J55" i="29449"/>
  <c r="I58" i="29449"/>
  <c r="I57" i="29449"/>
  <c r="I56" i="29449"/>
  <c r="I55" i="29449"/>
  <c r="C57" i="29449"/>
  <c r="C56" i="29449"/>
  <c r="C55" i="29449"/>
  <c r="D57" i="29449"/>
  <c r="D56" i="29449"/>
  <c r="H49" i="29449"/>
  <c r="H48" i="29449"/>
  <c r="H47" i="29449"/>
  <c r="H46" i="29449"/>
  <c r="F48" i="29449"/>
  <c r="F47" i="29449"/>
  <c r="F46" i="29449"/>
  <c r="G49" i="29449"/>
  <c r="G48" i="29449"/>
  <c r="G47" i="29449"/>
  <c r="G46" i="29449"/>
  <c r="D49" i="29449"/>
  <c r="D48" i="29449"/>
  <c r="D47" i="29449"/>
  <c r="B48" i="29449"/>
  <c r="B47" i="29449"/>
  <c r="B46" i="29449"/>
  <c r="B49" i="29449" s="1"/>
  <c r="C49" i="29449"/>
  <c r="C48" i="29449"/>
  <c r="C47" i="29449"/>
  <c r="O37" i="29449"/>
  <c r="O36" i="29449"/>
  <c r="O35" i="29449"/>
  <c r="O34" i="29449"/>
  <c r="M37" i="29449"/>
  <c r="M36" i="29449"/>
  <c r="M35" i="29449"/>
  <c r="M34" i="29449"/>
  <c r="K36" i="29449"/>
  <c r="K35" i="29449"/>
  <c r="R29" i="29449"/>
  <c r="R28" i="29449"/>
  <c r="R27" i="29449"/>
  <c r="R26" i="29449"/>
  <c r="N29" i="29449"/>
  <c r="N27" i="29449"/>
  <c r="N26" i="29449"/>
  <c r="R23" i="29449"/>
  <c r="R22" i="29449"/>
  <c r="R21" i="29449"/>
  <c r="R20" i="29449"/>
  <c r="N23" i="29449"/>
  <c r="N22" i="29449"/>
  <c r="N21" i="29449"/>
  <c r="N20" i="29449"/>
  <c r="K23" i="29449"/>
  <c r="E40" i="29449"/>
  <c r="E39" i="29449"/>
  <c r="E38" i="29449"/>
  <c r="E37" i="29449"/>
  <c r="B40" i="29449"/>
  <c r="B39" i="29449"/>
  <c r="D40" i="29449"/>
  <c r="D39" i="29449"/>
  <c r="D38" i="29449"/>
  <c r="D37" i="29449"/>
  <c r="I35" i="29449"/>
  <c r="I34" i="29449"/>
  <c r="I33" i="29449"/>
  <c r="G35" i="29449"/>
  <c r="G34" i="29449"/>
  <c r="G33" i="29449"/>
  <c r="H36" i="29449"/>
  <c r="H35" i="29449"/>
  <c r="H34" i="29449"/>
  <c r="H33" i="29449"/>
  <c r="F35" i="29449"/>
  <c r="F34" i="29449"/>
  <c r="F33" i="29449"/>
  <c r="E35" i="29449"/>
  <c r="E34" i="29449"/>
  <c r="C35" i="29449"/>
  <c r="C34" i="29449"/>
  <c r="C33" i="29449"/>
  <c r="D36" i="29449"/>
  <c r="D35" i="29449"/>
  <c r="D34" i="29449"/>
  <c r="D33" i="29449"/>
  <c r="B35" i="29449"/>
  <c r="B34" i="29449"/>
  <c r="B33" i="29449"/>
  <c r="I29" i="29449"/>
  <c r="I28" i="29449"/>
  <c r="I27" i="29449"/>
  <c r="I26" i="29449"/>
  <c r="F29" i="29449"/>
  <c r="E29" i="29449"/>
  <c r="E28" i="29449"/>
  <c r="E27" i="29449"/>
  <c r="E26" i="29449"/>
  <c r="I23" i="29449"/>
  <c r="I22" i="29449"/>
  <c r="I21" i="29449"/>
  <c r="I20" i="29449"/>
  <c r="E23" i="29449"/>
  <c r="E22" i="29449"/>
  <c r="E21" i="29449"/>
  <c r="E20" i="29449"/>
  <c r="F23" i="29449"/>
  <c r="G17" i="29449"/>
  <c r="C33" i="44556"/>
  <c r="K37" i="8"/>
  <c r="K36" i="8"/>
  <c r="K35" i="8"/>
  <c r="K34" i="8"/>
  <c r="J36" i="8"/>
  <c r="J35" i="8"/>
  <c r="J34" i="8"/>
  <c r="I37" i="8"/>
  <c r="I36" i="8"/>
  <c r="I35" i="8"/>
  <c r="I34" i="8"/>
  <c r="H37" i="8"/>
  <c r="H36" i="8"/>
  <c r="H35" i="8"/>
  <c r="G36" i="8"/>
  <c r="G35" i="8"/>
  <c r="G34" i="8"/>
  <c r="F37" i="8"/>
  <c r="F36" i="8"/>
  <c r="F35" i="8"/>
  <c r="F34" i="8"/>
  <c r="E37" i="8"/>
  <c r="E36" i="8"/>
  <c r="E35" i="8"/>
  <c r="E34" i="8"/>
  <c r="C36" i="8"/>
  <c r="C35" i="8"/>
  <c r="C34" i="8"/>
  <c r="D37" i="8"/>
  <c r="D36" i="8"/>
  <c r="D35" i="8"/>
  <c r="D34" i="8"/>
  <c r="C28" i="8"/>
  <c r="B28" i="8"/>
  <c r="B26" i="8"/>
  <c r="N7" i="8"/>
  <c r="L6" i="8"/>
  <c r="L5" i="8"/>
  <c r="L4" i="8"/>
  <c r="J12" i="8"/>
  <c r="J11" i="8"/>
  <c r="J10" i="8"/>
  <c r="J6" i="8"/>
  <c r="J4" i="8"/>
  <c r="I12" i="8"/>
  <c r="I11" i="8"/>
  <c r="I10" i="8"/>
  <c r="H12" i="8"/>
  <c r="H11" i="8"/>
  <c r="H7" i="8"/>
  <c r="H6" i="8"/>
  <c r="H5" i="8"/>
  <c r="H4" i="8"/>
  <c r="G23" i="8"/>
  <c r="G22" i="8"/>
  <c r="G21" i="8"/>
  <c r="G20" i="8"/>
  <c r="G19" i="8"/>
  <c r="G18" i="8"/>
  <c r="G17" i="8"/>
  <c r="G16" i="8"/>
  <c r="G13" i="8"/>
  <c r="G12" i="8"/>
  <c r="G11" i="8"/>
  <c r="G10" i="8"/>
  <c r="B23" i="8"/>
  <c r="B22" i="8"/>
  <c r="B21" i="8"/>
  <c r="B20" i="8"/>
  <c r="B19" i="8"/>
  <c r="B18" i="8"/>
  <c r="B17" i="8"/>
  <c r="B16" i="8"/>
  <c r="B13" i="8"/>
  <c r="B12" i="8"/>
  <c r="B11" i="8"/>
  <c r="B10" i="8"/>
  <c r="B6" i="8"/>
  <c r="B5" i="8"/>
  <c r="B4" i="8"/>
  <c r="F23" i="8"/>
  <c r="F22" i="8"/>
  <c r="F21" i="8"/>
  <c r="F20" i="8"/>
  <c r="F19" i="8"/>
  <c r="F18" i="8"/>
  <c r="F17" i="8"/>
  <c r="F16" i="8"/>
  <c r="F13" i="8"/>
  <c r="F12" i="8"/>
  <c r="F11" i="8"/>
  <c r="F10" i="8"/>
  <c r="F7" i="8"/>
  <c r="F6" i="8"/>
  <c r="F5" i="8"/>
  <c r="F4" i="8"/>
  <c r="C10" i="8"/>
  <c r="C6" i="8"/>
  <c r="C5" i="8"/>
  <c r="B29" i="44556"/>
  <c r="B28" i="44556"/>
  <c r="B27" i="44556"/>
  <c r="B26" i="44556"/>
  <c r="C29" i="44556"/>
  <c r="C28" i="44556"/>
  <c r="C27" i="44556"/>
  <c r="C26" i="44556"/>
  <c r="F20" i="44556"/>
  <c r="F19" i="44556"/>
  <c r="F18" i="44556"/>
  <c r="G20" i="44556"/>
  <c r="G19" i="44556"/>
  <c r="G15" i="44556"/>
  <c r="G14" i="44556"/>
  <c r="F15" i="44556"/>
  <c r="F14" i="44556"/>
  <c r="B10" i="44556"/>
  <c r="B15" i="44556"/>
  <c r="B14" i="44556"/>
  <c r="C15" i="44556"/>
  <c r="G18" i="44556"/>
  <c r="B24" i="44556"/>
  <c r="B23" i="44556"/>
  <c r="C24" i="44556"/>
  <c r="C23" i="44556"/>
  <c r="B9" i="44556"/>
  <c r="B8" i="44556"/>
  <c r="C8" i="44556"/>
  <c r="F13" i="44556"/>
  <c r="B22" i="44556"/>
  <c r="B21" i="44556"/>
  <c r="B19" i="44556"/>
  <c r="B18" i="44556"/>
  <c r="B5" i="44556"/>
  <c r="B4" i="44556"/>
  <c r="B3" i="44556"/>
  <c r="C21" i="44556"/>
  <c r="E3" i="44556"/>
  <c r="C13" i="44556"/>
  <c r="C6" i="44556"/>
  <c r="G13" i="44556" l="1"/>
  <c r="Q29" i="29449" l="1"/>
  <c r="Q23" i="29449"/>
  <c r="M29" i="29449"/>
  <c r="M23" i="29449"/>
  <c r="H29" i="29449"/>
  <c r="D29" i="29449"/>
  <c r="C5" i="44556" l="1"/>
  <c r="D23" i="8"/>
  <c r="E23" i="8"/>
  <c r="D13" i="8"/>
  <c r="E13" i="8"/>
  <c r="N28" i="29449"/>
  <c r="P23" i="29449"/>
  <c r="K29" i="29449"/>
  <c r="L29" i="29449" s="1"/>
  <c r="B29" i="29449"/>
  <c r="H23" i="29449"/>
  <c r="D23" i="29449"/>
  <c r="O29" i="29449"/>
  <c r="P29" i="29449" s="1"/>
  <c r="C29" i="29449"/>
  <c r="C34" i="44556"/>
  <c r="C35" i="44556"/>
  <c r="G41" i="44556"/>
  <c r="G40" i="44556"/>
  <c r="G39" i="44556"/>
  <c r="G35" i="44556"/>
  <c r="G34" i="44556"/>
  <c r="G33" i="44556"/>
  <c r="C41" i="44556"/>
  <c r="C40" i="44556"/>
  <c r="C39" i="44556"/>
  <c r="C22" i="44556"/>
  <c r="C18" i="44556"/>
  <c r="I7" i="44556"/>
  <c r="B30" i="8"/>
  <c r="D7" i="8"/>
  <c r="E7" i="8"/>
  <c r="L23" i="29449" l="1"/>
  <c r="G29" i="29449"/>
  <c r="G23" i="29449"/>
  <c r="B23" i="29449"/>
  <c r="G42" i="44556"/>
  <c r="F41" i="44556" s="1"/>
  <c r="C42" i="44556"/>
  <c r="B39" i="44556" s="1"/>
  <c r="C36" i="44556"/>
  <c r="B36" i="44556" s="1"/>
  <c r="F40" i="44556"/>
  <c r="G36" i="44556"/>
  <c r="F36" i="44556" s="1"/>
  <c r="B41" i="44556"/>
  <c r="B40" i="44556"/>
  <c r="F39" i="44556"/>
  <c r="F34" i="44556" l="1"/>
  <c r="F35" i="44556"/>
  <c r="F33" i="44556"/>
  <c r="B33" i="44556"/>
  <c r="B34" i="44556"/>
  <c r="B35" i="44556"/>
</calcChain>
</file>

<file path=xl/sharedStrings.xml><?xml version="1.0" encoding="utf-8"?>
<sst xmlns="http://schemas.openxmlformats.org/spreadsheetml/2006/main" count="274" uniqueCount="87">
  <si>
    <t>Students Not Receiving Aid</t>
  </si>
  <si>
    <t>All Students Receiving Aid</t>
  </si>
  <si>
    <t>Students Receiving Need-Based Aid</t>
  </si>
  <si>
    <t>Students Receiving NonNeed-Based Aid</t>
  </si>
  <si>
    <t>Need-Based Aid</t>
  </si>
  <si>
    <t>NonNeed-Based Aid</t>
  </si>
  <si>
    <t>UG Students Receiving Aid</t>
  </si>
  <si>
    <t>G &amp; P Students Receiving Aid</t>
  </si>
  <si>
    <t>&lt;-UG Not receiving need-based aid</t>
  </si>
  <si>
    <t>Grants &amp; Scholarships</t>
  </si>
  <si>
    <t>Total Aid for All Need Eligible Students</t>
  </si>
  <si>
    <t>Residents</t>
  </si>
  <si>
    <t>Non-Residents</t>
  </si>
  <si>
    <t>Number</t>
  </si>
  <si>
    <t>Average</t>
  </si>
  <si>
    <t>Amount</t>
  </si>
  <si>
    <t>Percent</t>
  </si>
  <si>
    <t>Total Academic Year Cost</t>
  </si>
  <si>
    <t>Total Academic Year EFC</t>
  </si>
  <si>
    <t>Total Academic Year  Need</t>
  </si>
  <si>
    <t>Total Federal Grant Aid</t>
  </si>
  <si>
    <t>Total State Scholarships/Grants</t>
  </si>
  <si>
    <t>Total Inst./Priv. Schol./Grants</t>
  </si>
  <si>
    <t>Total Federal Loans (Includes Plus)</t>
  </si>
  <si>
    <t>Total Federal Loans (Excludes Plus)</t>
  </si>
  <si>
    <t>Total Other Student Loans</t>
  </si>
  <si>
    <t>Total Federal Work Study</t>
  </si>
  <si>
    <t>Total Aid Received</t>
  </si>
  <si>
    <t>Total by Source of Aid</t>
  </si>
  <si>
    <t>Total Federal</t>
  </si>
  <si>
    <t>Total State</t>
  </si>
  <si>
    <t>Total Private/Inst</t>
  </si>
  <si>
    <t>Grand Total</t>
  </si>
  <si>
    <t>Total by Type of Aid</t>
  </si>
  <si>
    <t>Total Grants/Schol</t>
  </si>
  <si>
    <t>Total Loans</t>
  </si>
  <si>
    <t>Total Work Study</t>
  </si>
  <si>
    <t>UG</t>
  </si>
  <si>
    <t>Total</t>
  </si>
  <si>
    <t>UG Needy Student Aid</t>
  </si>
  <si>
    <t>GR needy</t>
  </si>
  <si>
    <t>Students Awarded Aid</t>
  </si>
  <si>
    <t>Students Receiving Aid</t>
  </si>
  <si>
    <t>Undergraduate</t>
  </si>
  <si>
    <t>Ug</t>
  </si>
  <si>
    <t>Graduate and Professional</t>
  </si>
  <si>
    <t>GR</t>
  </si>
  <si>
    <t>Not Receiving Aid</t>
  </si>
  <si>
    <t>Gr/PR</t>
  </si>
  <si>
    <t>Total Loans (incl. PLUS)</t>
  </si>
  <si>
    <t>Total Aid Recived</t>
  </si>
  <si>
    <t>Students Received Aid</t>
  </si>
  <si>
    <t>Work-Study</t>
  </si>
  <si>
    <t>Loans</t>
  </si>
  <si>
    <t>ug</t>
  </si>
  <si>
    <t>grad</t>
  </si>
  <si>
    <t xml:space="preserve">all students </t>
  </si>
  <si>
    <t>total</t>
  </si>
  <si>
    <t>n/a</t>
  </si>
  <si>
    <t>GRAD/PROF TOTAL</t>
  </si>
  <si>
    <t>TOTAL ugONLY</t>
  </si>
  <si>
    <t>Chart 8 Data Per Shirley</t>
  </si>
  <si>
    <t>Grad/Prof Gift aid by source</t>
  </si>
  <si>
    <t>Total Gift aid by source</t>
  </si>
  <si>
    <t>ug Gift aid by source</t>
  </si>
  <si>
    <t>Type of aid</t>
  </si>
  <si>
    <t>All</t>
  </si>
  <si>
    <t>Grad/prof</t>
  </si>
  <si>
    <t>Total Grants</t>
  </si>
  <si>
    <t>alll</t>
  </si>
  <si>
    <t>2009-2010 UG Enrollment</t>
  </si>
  <si>
    <t>2009-2010 GR &amp; PR Enrollment</t>
  </si>
  <si>
    <t>2009-2010 Enrollment</t>
  </si>
  <si>
    <t>grad prof</t>
  </si>
  <si>
    <t xml:space="preserve"> </t>
  </si>
  <si>
    <t>Percentages of Enrolled Students Receiving Any Aid in 2010-2011</t>
  </si>
  <si>
    <t>Need-Based Aid Distributed to Students, by Type
2010-2011</t>
  </si>
  <si>
    <t>(email from Shirley 1/27/12)</t>
  </si>
  <si>
    <t>Total Student Population = 29,390</t>
  </si>
  <si>
    <t xml:space="preserve">Total Student Population Receiving Aid = 20,362 (69%) </t>
  </si>
  <si>
    <t>Source: Greenbook 2010-2011, Tables 1, 2, 4, 7, 8, 10; Fact Book 2010-2011, Figure 1</t>
  </si>
  <si>
    <t>updated 1/27/2012</t>
  </si>
  <si>
    <t>Source: Greenbook 2010-2011, Tables 1, 2, 4, 7, 8, 10; Fact Book 2010-2011, Figure 1; email correspondence with Shirley Ort 1/27/2012</t>
  </si>
  <si>
    <t>Source Data for 2010-2011 Charts</t>
  </si>
  <si>
    <t>Total Federal PLUS Loans</t>
  </si>
  <si>
    <t>Total federal loans (excluding PLUS)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</si>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</sst>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"/>
    <numFmt numFmtId="166" formatCode="#,##0.0"/>
    <numFmt numFmtId="167" formatCode="0.0"/>
    <numFmt numFmtId="168" formatCode="&quot;$&quot;#,##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indexed="1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10">
    <xf numFmtId="0" fontId="0" fillId="0" borderId="0" xfId="0"/>
    <xf numFmtId="0" fontId="2" fillId="0" borderId="3" xfId="0" applyFont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2" borderId="12" xfId="0" applyFont="1" applyFill="1" applyBorder="1"/>
    <xf numFmtId="0" fontId="2" fillId="0" borderId="17" xfId="0" applyFont="1" applyBorder="1"/>
    <xf numFmtId="3" fontId="0" fillId="0" borderId="0" xfId="0" applyNumberFormat="1"/>
    <xf numFmtId="0" fontId="2" fillId="0" borderId="0" xfId="0" applyFont="1" applyBorder="1"/>
    <xf numFmtId="0" fontId="2" fillId="2" borderId="17" xfId="0" applyFont="1" applyFill="1" applyBorder="1"/>
    <xf numFmtId="10" fontId="2" fillId="2" borderId="10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0" borderId="15" xfId="0" applyFont="1" applyBorder="1"/>
    <xf numFmtId="0" fontId="2" fillId="0" borderId="2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9" fontId="0" fillId="0" borderId="0" xfId="0" applyNumberFormat="1"/>
    <xf numFmtId="0" fontId="2" fillId="0" borderId="25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3" xfId="0" applyFont="1" applyFill="1" applyBorder="1"/>
    <xf numFmtId="10" fontId="0" fillId="0" borderId="0" xfId="0" applyNumberFormat="1" applyFill="1" applyBorder="1"/>
    <xf numFmtId="0" fontId="0" fillId="0" borderId="0" xfId="0" quotePrefix="1"/>
    <xf numFmtId="0" fontId="0" fillId="3" borderId="16" xfId="0" applyFill="1" applyBorder="1"/>
    <xf numFmtId="0" fontId="2" fillId="3" borderId="30" xfId="0" applyFont="1" applyFill="1" applyBorder="1"/>
    <xf numFmtId="9" fontId="2" fillId="3" borderId="31" xfId="0" applyNumberFormat="1" applyFont="1" applyFill="1" applyBorder="1"/>
    <xf numFmtId="0" fontId="2" fillId="3" borderId="15" xfId="0" applyFont="1" applyFill="1" applyBorder="1"/>
    <xf numFmtId="0" fontId="0" fillId="3" borderId="15" xfId="0" applyFill="1" applyBorder="1"/>
    <xf numFmtId="0" fontId="0" fillId="3" borderId="21" xfId="0" applyFill="1" applyBorder="1"/>
    <xf numFmtId="0" fontId="2" fillId="3" borderId="33" xfId="0" applyFont="1" applyFill="1" applyBorder="1"/>
    <xf numFmtId="0" fontId="0" fillId="3" borderId="33" xfId="0" applyFill="1" applyBorder="1"/>
    <xf numFmtId="3" fontId="6" fillId="0" borderId="0" xfId="0" applyNumberFormat="1" applyFont="1"/>
    <xf numFmtId="3" fontId="2" fillId="3" borderId="34" xfId="0" applyNumberFormat="1" applyFont="1" applyFill="1" applyBorder="1"/>
    <xf numFmtId="3" fontId="3" fillId="0" borderId="0" xfId="0" applyNumberFormat="1" applyFont="1"/>
    <xf numFmtId="3" fontId="7" fillId="3" borderId="39" xfId="0" applyNumberFormat="1" applyFont="1" applyFill="1" applyBorder="1" applyAlignment="1">
      <alignment vertical="top" wrapText="1"/>
    </xf>
    <xf numFmtId="167" fontId="0" fillId="0" borderId="0" xfId="0" applyNumberFormat="1"/>
    <xf numFmtId="0" fontId="1" fillId="0" borderId="0" xfId="0" applyFont="1"/>
    <xf numFmtId="0" fontId="2" fillId="0" borderId="0" xfId="0" applyFont="1" applyFill="1"/>
    <xf numFmtId="0" fontId="1" fillId="0" borderId="1" xfId="0" applyFont="1" applyBorder="1"/>
    <xf numFmtId="165" fontId="1" fillId="0" borderId="0" xfId="0" applyNumberFormat="1" applyFont="1" applyFill="1"/>
    <xf numFmtId="9" fontId="1" fillId="0" borderId="0" xfId="0" applyNumberFormat="1" applyFont="1" applyFill="1"/>
    <xf numFmtId="0" fontId="1" fillId="0" borderId="2" xfId="0" applyFont="1" applyFill="1" applyBorder="1"/>
    <xf numFmtId="9" fontId="1" fillId="0" borderId="22" xfId="0" applyNumberFormat="1" applyFont="1" applyFill="1" applyBorder="1"/>
    <xf numFmtId="9" fontId="8" fillId="0" borderId="2" xfId="0" applyNumberFormat="1" applyFont="1" applyBorder="1"/>
    <xf numFmtId="0" fontId="1" fillId="0" borderId="3" xfId="0" applyFont="1" applyBorder="1"/>
    <xf numFmtId="0" fontId="1" fillId="0" borderId="0" xfId="0" applyFont="1" applyFill="1" applyBorder="1"/>
    <xf numFmtId="9" fontId="1" fillId="0" borderId="0" xfId="0" applyNumberFormat="1" applyFont="1" applyFill="1" applyBorder="1"/>
    <xf numFmtId="9" fontId="1" fillId="0" borderId="23" xfId="0" applyNumberFormat="1" applyFont="1" applyFill="1" applyBorder="1"/>
    <xf numFmtId="9" fontId="1" fillId="0" borderId="0" xfId="0" applyNumberFormat="1" applyFont="1"/>
    <xf numFmtId="165" fontId="1" fillId="0" borderId="0" xfId="0" applyNumberFormat="1" applyFont="1" applyFill="1" applyBorder="1"/>
    <xf numFmtId="0" fontId="1" fillId="0" borderId="4" xfId="0" applyFont="1" applyBorder="1"/>
    <xf numFmtId="0" fontId="1" fillId="0" borderId="5" xfId="0" applyFont="1" applyFill="1" applyBorder="1"/>
    <xf numFmtId="165" fontId="1" fillId="0" borderId="5" xfId="0" applyNumberFormat="1" applyFont="1" applyFill="1" applyBorder="1"/>
    <xf numFmtId="9" fontId="1" fillId="0" borderId="5" xfId="0" applyNumberFormat="1" applyFont="1" applyFill="1" applyBorder="1"/>
    <xf numFmtId="9" fontId="1" fillId="0" borderId="24" xfId="0" applyNumberFormat="1" applyFont="1" applyFill="1" applyBorder="1"/>
    <xf numFmtId="0" fontId="1" fillId="0" borderId="0" xfId="0" applyFont="1" applyFill="1"/>
    <xf numFmtId="0" fontId="1" fillId="0" borderId="3" xfId="0" applyFont="1" applyFill="1" applyBorder="1"/>
    <xf numFmtId="3" fontId="10" fillId="0" borderId="61" xfId="0" applyNumberFormat="1" applyFont="1" applyFill="1" applyBorder="1" applyAlignment="1">
      <alignment vertical="top" wrapText="1"/>
    </xf>
    <xf numFmtId="3" fontId="10" fillId="0" borderId="57" xfId="0" applyNumberFormat="1" applyFont="1" applyFill="1" applyBorder="1" applyAlignment="1">
      <alignment vertical="top" wrapText="1"/>
    </xf>
    <xf numFmtId="3" fontId="10" fillId="0" borderId="60" xfId="0" applyNumberFormat="1" applyFont="1" applyFill="1" applyBorder="1" applyAlignment="1">
      <alignment vertical="top" wrapText="1"/>
    </xf>
    <xf numFmtId="164" fontId="10" fillId="0" borderId="7" xfId="0" applyNumberFormat="1" applyFont="1" applyFill="1" applyBorder="1"/>
    <xf numFmtId="9" fontId="11" fillId="0" borderId="7" xfId="0" applyNumberFormat="1" applyFont="1" applyFill="1" applyBorder="1"/>
    <xf numFmtId="3" fontId="10" fillId="0" borderId="0" xfId="0" applyNumberFormat="1" applyFont="1" applyFill="1" applyBorder="1"/>
    <xf numFmtId="0" fontId="10" fillId="0" borderId="0" xfId="0" applyFont="1" applyFill="1" applyBorder="1"/>
    <xf numFmtId="165" fontId="10" fillId="0" borderId="0" xfId="0" applyNumberFormat="1" applyFont="1" applyFill="1"/>
    <xf numFmtId="9" fontId="10" fillId="0" borderId="0" xfId="0" applyNumberFormat="1" applyFont="1" applyFill="1" applyBorder="1"/>
    <xf numFmtId="3" fontId="10" fillId="0" borderId="60" xfId="0" applyNumberFormat="1" applyFont="1" applyBorder="1" applyAlignment="1">
      <alignment vertical="top" wrapText="1"/>
    </xf>
    <xf numFmtId="3" fontId="10" fillId="0" borderId="61" xfId="0" applyNumberFormat="1" applyFont="1" applyBorder="1" applyAlignment="1">
      <alignment vertical="top" wrapText="1"/>
    </xf>
    <xf numFmtId="3" fontId="10" fillId="0" borderId="57" xfId="0" applyNumberFormat="1" applyFont="1" applyBorder="1" applyAlignment="1">
      <alignment vertical="top" wrapText="1"/>
    </xf>
    <xf numFmtId="166" fontId="10" fillId="0" borderId="23" xfId="0" applyNumberFormat="1" applyFont="1" applyBorder="1"/>
    <xf numFmtId="9" fontId="11" fillId="0" borderId="29" xfId="0" applyNumberFormat="1" applyFont="1" applyBorder="1"/>
    <xf numFmtId="9" fontId="11" fillId="0" borderId="13" xfId="0" applyNumberFormat="1" applyFont="1" applyBorder="1"/>
    <xf numFmtId="3" fontId="10" fillId="0" borderId="0" xfId="0" applyNumberFormat="1" applyFont="1"/>
    <xf numFmtId="0" fontId="10" fillId="0" borderId="0" xfId="0" applyFont="1"/>
    <xf numFmtId="9" fontId="10" fillId="0" borderId="0" xfId="0" applyNumberFormat="1" applyFont="1" applyFill="1"/>
    <xf numFmtId="0" fontId="10" fillId="0" borderId="0" xfId="0" applyFont="1" applyFill="1"/>
    <xf numFmtId="0" fontId="12" fillId="0" borderId="0" xfId="0" applyFont="1" applyFill="1"/>
    <xf numFmtId="165" fontId="12" fillId="0" borderId="0" xfId="0" applyNumberFormat="1" applyFont="1" applyFill="1"/>
    <xf numFmtId="9" fontId="13" fillId="0" borderId="0" xfId="0" applyNumberFormat="1" applyFont="1" applyFill="1"/>
    <xf numFmtId="9" fontId="12" fillId="0" borderId="0" xfId="0" applyNumberFormat="1" applyFont="1" applyFill="1"/>
    <xf numFmtId="0" fontId="12" fillId="0" borderId="0" xfId="0" applyFont="1"/>
    <xf numFmtId="9" fontId="10" fillId="0" borderId="0" xfId="0" applyNumberFormat="1" applyFont="1"/>
    <xf numFmtId="3" fontId="10" fillId="0" borderId="0" xfId="0" applyNumberFormat="1" applyFont="1" applyBorder="1"/>
    <xf numFmtId="3" fontId="12" fillId="5" borderId="10" xfId="0" applyNumberFormat="1" applyFont="1" applyFill="1" applyBorder="1" applyAlignment="1">
      <alignment horizontal="right"/>
    </xf>
    <xf numFmtId="3" fontId="12" fillId="4" borderId="37" xfId="0" applyNumberFormat="1" applyFont="1" applyFill="1" applyBorder="1" applyAlignment="1">
      <alignment vertical="top" wrapText="1"/>
    </xf>
    <xf numFmtId="3" fontId="12" fillId="5" borderId="37" xfId="0" applyNumberFormat="1" applyFont="1" applyFill="1" applyBorder="1" applyAlignment="1">
      <alignment vertical="top" wrapText="1"/>
    </xf>
    <xf numFmtId="3" fontId="12" fillId="5" borderId="10" xfId="0" applyNumberFormat="1" applyFont="1" applyFill="1" applyBorder="1"/>
    <xf numFmtId="3" fontId="12" fillId="5" borderId="18" xfId="0" applyNumberFormat="1" applyFont="1" applyFill="1" applyBorder="1"/>
    <xf numFmtId="3" fontId="12" fillId="0" borderId="0" xfId="0" applyNumberFormat="1" applyFont="1"/>
    <xf numFmtId="3" fontId="12" fillId="0" borderId="10" xfId="0" applyNumberFormat="1" applyFont="1" applyBorder="1"/>
    <xf numFmtId="3" fontId="12" fillId="0" borderId="10" xfId="0" applyNumberFormat="1" applyFont="1" applyBorder="1" applyAlignment="1">
      <alignment horizontal="right"/>
    </xf>
    <xf numFmtId="9" fontId="12" fillId="0" borderId="0" xfId="0" applyNumberFormat="1" applyFont="1"/>
    <xf numFmtId="3" fontId="12" fillId="5" borderId="38" xfId="0" applyNumberFormat="1" applyFont="1" applyFill="1" applyBorder="1" applyAlignment="1">
      <alignment vertical="top" wrapText="1"/>
    </xf>
    <xf numFmtId="3" fontId="12" fillId="5" borderId="0" xfId="0" applyNumberFormat="1" applyFont="1" applyFill="1"/>
    <xf numFmtId="3" fontId="12" fillId="4" borderId="38" xfId="0" applyNumberFormat="1" applyFont="1" applyFill="1" applyBorder="1" applyAlignment="1">
      <alignment vertical="top" wrapText="1"/>
    </xf>
    <xf numFmtId="3" fontId="12" fillId="0" borderId="19" xfId="0" applyNumberFormat="1" applyFont="1" applyBorder="1"/>
    <xf numFmtId="0" fontId="12" fillId="4" borderId="57" xfId="0" applyFont="1" applyFill="1" applyBorder="1" applyAlignment="1">
      <alignment vertical="top" wrapText="1"/>
    </xf>
    <xf numFmtId="3" fontId="12" fillId="4" borderId="0" xfId="0" applyNumberFormat="1" applyFont="1" applyFill="1"/>
    <xf numFmtId="0" fontId="12" fillId="0" borderId="57" xfId="0" applyFont="1" applyBorder="1" applyAlignment="1">
      <alignment vertical="top" wrapText="1"/>
    </xf>
    <xf numFmtId="9" fontId="12" fillId="5" borderId="0" xfId="0" applyNumberFormat="1" applyFont="1" applyFill="1"/>
    <xf numFmtId="167" fontId="12" fillId="0" borderId="0" xfId="0" applyNumberFormat="1" applyFont="1"/>
    <xf numFmtId="9" fontId="12" fillId="5" borderId="23" xfId="0" applyNumberFormat="1" applyFont="1" applyFill="1" applyBorder="1"/>
    <xf numFmtId="9" fontId="12" fillId="0" borderId="24" xfId="0" applyNumberFormat="1" applyFont="1" applyBorder="1"/>
    <xf numFmtId="9" fontId="12" fillId="0" borderId="23" xfId="0" applyNumberFormat="1" applyFont="1" applyBorder="1"/>
    <xf numFmtId="3" fontId="12" fillId="0" borderId="9" xfId="0" applyNumberFormat="1" applyFont="1" applyBorder="1"/>
    <xf numFmtId="3" fontId="12" fillId="0" borderId="0" xfId="0" applyNumberFormat="1" applyFont="1" applyFill="1" applyBorder="1"/>
    <xf numFmtId="3" fontId="12" fillId="4" borderId="16" xfId="0" applyNumberFormat="1" applyFont="1" applyFill="1" applyBorder="1"/>
    <xf numFmtId="164" fontId="12" fillId="5" borderId="0" xfId="0" applyNumberFormat="1" applyFont="1" applyFill="1"/>
    <xf numFmtId="3" fontId="13" fillId="4" borderId="0" xfId="0" applyNumberFormat="1" applyFont="1" applyFill="1"/>
    <xf numFmtId="0" fontId="13" fillId="0" borderId="0" xfId="0" applyFont="1"/>
    <xf numFmtId="164" fontId="12" fillId="0" borderId="0" xfId="0" applyNumberFormat="1" applyFont="1"/>
    <xf numFmtId="9" fontId="13" fillId="3" borderId="16" xfId="0" applyNumberFormat="1" applyFont="1" applyFill="1" applyBorder="1"/>
    <xf numFmtId="3" fontId="13" fillId="3" borderId="32" xfId="0" applyNumberFormat="1" applyFont="1" applyFill="1" applyBorder="1"/>
    <xf numFmtId="9" fontId="12" fillId="3" borderId="16" xfId="0" applyNumberFormat="1" applyFont="1" applyFill="1" applyBorder="1"/>
    <xf numFmtId="3" fontId="12" fillId="3" borderId="32" xfId="0" applyNumberFormat="1" applyFont="1" applyFill="1" applyBorder="1"/>
    <xf numFmtId="9" fontId="12" fillId="3" borderId="36" xfId="0" applyNumberFormat="1" applyFont="1" applyFill="1" applyBorder="1"/>
    <xf numFmtId="3" fontId="12" fillId="3" borderId="35" xfId="0" applyNumberFormat="1" applyFont="1" applyFill="1" applyBorder="1"/>
    <xf numFmtId="0" fontId="13" fillId="3" borderId="34" xfId="0" applyFont="1" applyFill="1" applyBorder="1"/>
    <xf numFmtId="0" fontId="12" fillId="3" borderId="29" xfId="0" applyFont="1" applyFill="1" applyBorder="1"/>
    <xf numFmtId="0" fontId="12" fillId="3" borderId="16" xfId="0" applyFont="1" applyFill="1" applyBorder="1"/>
    <xf numFmtId="9" fontId="13" fillId="3" borderId="32" xfId="0" applyNumberFormat="1" applyFont="1" applyFill="1" applyBorder="1"/>
    <xf numFmtId="9" fontId="12" fillId="3" borderId="32" xfId="0" applyNumberFormat="1" applyFont="1" applyFill="1" applyBorder="1"/>
    <xf numFmtId="3" fontId="12" fillId="3" borderId="29" xfId="0" applyNumberFormat="1" applyFont="1" applyFill="1" applyBorder="1"/>
    <xf numFmtId="0" fontId="12" fillId="3" borderId="32" xfId="0" applyFont="1" applyFill="1" applyBorder="1"/>
    <xf numFmtId="9" fontId="12" fillId="3" borderId="35" xfId="0" applyNumberFormat="1" applyFont="1" applyFill="1" applyBorder="1"/>
    <xf numFmtId="3" fontId="12" fillId="0" borderId="58" xfId="0" applyNumberFormat="1" applyFont="1" applyFill="1" applyBorder="1" applyAlignment="1">
      <alignment vertical="top" wrapText="1"/>
    </xf>
    <xf numFmtId="3" fontId="12" fillId="0" borderId="59" xfId="0" applyNumberFormat="1" applyFont="1" applyFill="1" applyBorder="1" applyAlignment="1">
      <alignment vertical="top" wrapText="1"/>
    </xf>
    <xf numFmtId="3" fontId="12" fillId="0" borderId="48" xfId="0" applyNumberFormat="1" applyFont="1" applyFill="1" applyBorder="1" applyAlignment="1">
      <alignment horizontal="center"/>
    </xf>
    <xf numFmtId="3" fontId="12" fillId="0" borderId="49" xfId="0" applyNumberFormat="1" applyFont="1" applyFill="1" applyBorder="1" applyAlignment="1">
      <alignment horizontal="center"/>
    </xf>
    <xf numFmtId="3" fontId="12" fillId="0" borderId="61" xfId="0" applyNumberFormat="1" applyFont="1" applyFill="1" applyBorder="1" applyAlignment="1">
      <alignment vertical="top" wrapText="1"/>
    </xf>
    <xf numFmtId="3" fontId="12" fillId="0" borderId="57" xfId="0" applyNumberFormat="1" applyFont="1" applyFill="1" applyBorder="1" applyAlignment="1">
      <alignment vertical="top" wrapText="1"/>
    </xf>
    <xf numFmtId="3" fontId="12" fillId="0" borderId="60" xfId="0" applyNumberFormat="1" applyFont="1" applyFill="1" applyBorder="1" applyAlignment="1">
      <alignment vertical="top" wrapText="1"/>
    </xf>
    <xf numFmtId="3" fontId="12" fillId="4" borderId="57" xfId="0" applyNumberFormat="1" applyFont="1" applyFill="1" applyBorder="1" applyAlignment="1">
      <alignment vertical="top" wrapText="1"/>
    </xf>
    <xf numFmtId="3" fontId="12" fillId="0" borderId="7" xfId="0" applyNumberFormat="1" applyFont="1" applyFill="1" applyBorder="1"/>
    <xf numFmtId="166" fontId="12" fillId="0" borderId="7" xfId="0" applyNumberFormat="1" applyFont="1" applyFill="1" applyBorder="1"/>
    <xf numFmtId="3" fontId="12" fillId="0" borderId="8" xfId="0" applyNumberFormat="1" applyFont="1" applyFill="1" applyBorder="1"/>
    <xf numFmtId="3" fontId="12" fillId="0" borderId="9" xfId="0" applyNumberFormat="1" applyFont="1" applyFill="1" applyBorder="1"/>
    <xf numFmtId="3" fontId="12" fillId="4" borderId="9" xfId="0" applyNumberFormat="1" applyFont="1" applyFill="1" applyBorder="1"/>
    <xf numFmtId="166" fontId="12" fillId="0" borderId="48" xfId="0" applyNumberFormat="1" applyFont="1" applyFill="1" applyBorder="1"/>
    <xf numFmtId="166" fontId="12" fillId="0" borderId="50" xfId="0" applyNumberFormat="1" applyFont="1" applyFill="1" applyBorder="1"/>
    <xf numFmtId="166" fontId="12" fillId="0" borderId="9" xfId="0" applyNumberFormat="1" applyFont="1" applyFill="1" applyBorder="1"/>
    <xf numFmtId="166" fontId="12" fillId="0" borderId="49" xfId="0" applyNumberFormat="1" applyFont="1" applyFill="1" applyBorder="1"/>
    <xf numFmtId="166" fontId="12" fillId="0" borderId="51" xfId="0" applyNumberFormat="1" applyFont="1" applyFill="1" applyBorder="1"/>
    <xf numFmtId="166" fontId="12" fillId="0" borderId="10" xfId="0" applyNumberFormat="1" applyFont="1" applyFill="1" applyBorder="1"/>
    <xf numFmtId="3" fontId="12" fillId="0" borderId="3" xfId="0" applyNumberFormat="1" applyFont="1" applyFill="1" applyBorder="1"/>
    <xf numFmtId="3" fontId="12" fillId="4" borderId="0" xfId="0" applyNumberFormat="1" applyFont="1" applyFill="1" applyBorder="1"/>
    <xf numFmtId="165" fontId="12" fillId="4" borderId="0" xfId="0" applyNumberFormat="1" applyFont="1" applyFill="1"/>
    <xf numFmtId="9" fontId="12" fillId="0" borderId="0" xfId="0" applyNumberFormat="1" applyFont="1" applyFill="1" applyBorder="1"/>
    <xf numFmtId="164" fontId="12" fillId="0" borderId="23" xfId="0" applyNumberFormat="1" applyFont="1" applyFill="1" applyBorder="1"/>
    <xf numFmtId="0" fontId="12" fillId="0" borderId="0" xfId="0" applyFont="1" applyFill="1" applyBorder="1"/>
    <xf numFmtId="9" fontId="12" fillId="0" borderId="23" xfId="0" applyNumberFormat="1" applyFont="1" applyFill="1" applyBorder="1"/>
    <xf numFmtId="165" fontId="12" fillId="0" borderId="0" xfId="0" applyNumberFormat="1" applyFont="1" applyFill="1" applyBorder="1"/>
    <xf numFmtId="9" fontId="12" fillId="5" borderId="0" xfId="0" applyNumberFormat="1" applyFont="1" applyFill="1" applyBorder="1"/>
    <xf numFmtId="168" fontId="12" fillId="0" borderId="0" xfId="0" applyNumberFormat="1" applyFont="1" applyFill="1" applyBorder="1"/>
    <xf numFmtId="3" fontId="12" fillId="0" borderId="46" xfId="0" applyNumberFormat="1" applyFont="1" applyFill="1" applyBorder="1" applyAlignment="1">
      <alignment vertical="top" wrapText="1"/>
    </xf>
    <xf numFmtId="3" fontId="12" fillId="0" borderId="40" xfId="0" applyNumberFormat="1" applyFont="1" applyFill="1" applyBorder="1" applyAlignment="1">
      <alignment vertical="top" wrapText="1"/>
    </xf>
    <xf numFmtId="3" fontId="12" fillId="0" borderId="40" xfId="0" applyNumberFormat="1" applyFont="1" applyFill="1" applyBorder="1" applyAlignment="1">
      <alignment horizontal="center"/>
    </xf>
    <xf numFmtId="3" fontId="12" fillId="0" borderId="42" xfId="0" applyNumberFormat="1" applyFont="1" applyFill="1" applyBorder="1" applyAlignment="1">
      <alignment horizontal="center"/>
    </xf>
    <xf numFmtId="3" fontId="12" fillId="0" borderId="44" xfId="0" applyNumberFormat="1" applyFont="1" applyFill="1" applyBorder="1" applyAlignment="1">
      <alignment horizontal="center"/>
    </xf>
    <xf numFmtId="3" fontId="12" fillId="0" borderId="23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3" fontId="12" fillId="0" borderId="47" xfId="0" applyNumberFormat="1" applyFont="1" applyFill="1" applyBorder="1" applyAlignment="1">
      <alignment vertical="top" wrapText="1"/>
    </xf>
    <xf numFmtId="3" fontId="12" fillId="0" borderId="42" xfId="0" applyNumberFormat="1" applyFont="1" applyFill="1" applyBorder="1" applyAlignment="1">
      <alignment vertical="top" wrapText="1"/>
    </xf>
    <xf numFmtId="3" fontId="12" fillId="0" borderId="44" xfId="0" applyNumberFormat="1" applyFont="1" applyFill="1" applyBorder="1" applyAlignment="1">
      <alignment vertical="top" wrapText="1"/>
    </xf>
    <xf numFmtId="3" fontId="12" fillId="0" borderId="41" xfId="0" applyNumberFormat="1" applyFont="1" applyFill="1" applyBorder="1" applyAlignment="1">
      <alignment vertical="top" wrapText="1"/>
    </xf>
    <xf numFmtId="3" fontId="12" fillId="0" borderId="43" xfId="0" applyNumberFormat="1" applyFont="1" applyFill="1" applyBorder="1" applyAlignment="1">
      <alignment vertical="top" wrapText="1"/>
    </xf>
    <xf numFmtId="3" fontId="12" fillId="0" borderId="45" xfId="0" applyNumberFormat="1" applyFont="1" applyFill="1" applyBorder="1" applyAlignment="1">
      <alignment vertical="top" wrapText="1"/>
    </xf>
    <xf numFmtId="3" fontId="12" fillId="0" borderId="60" xfId="0" applyNumberFormat="1" applyFont="1" applyBorder="1" applyAlignment="1">
      <alignment vertical="top" wrapText="1"/>
    </xf>
    <xf numFmtId="3" fontId="12" fillId="0" borderId="61" xfId="0" applyNumberFormat="1" applyFont="1" applyBorder="1" applyAlignment="1">
      <alignment vertical="top" wrapText="1"/>
    </xf>
    <xf numFmtId="3" fontId="12" fillId="0" borderId="57" xfId="0" applyNumberFormat="1" applyFont="1" applyBorder="1" applyAlignment="1">
      <alignment vertical="top" wrapText="1"/>
    </xf>
    <xf numFmtId="3" fontId="13" fillId="0" borderId="15" xfId="0" applyNumberFormat="1" applyFont="1" applyBorder="1"/>
    <xf numFmtId="3" fontId="13" fillId="3" borderId="9" xfId="0" applyNumberFormat="1" applyFont="1" applyFill="1" applyBorder="1"/>
    <xf numFmtId="3" fontId="13" fillId="3" borderId="52" xfId="0" applyNumberFormat="1" applyFont="1" applyFill="1" applyBorder="1"/>
    <xf numFmtId="3" fontId="13" fillId="0" borderId="27" xfId="0" applyNumberFormat="1" applyFont="1" applyBorder="1"/>
    <xf numFmtId="3" fontId="13" fillId="4" borderId="55" xfId="0" applyNumberFormat="1" applyFont="1" applyFill="1" applyBorder="1"/>
    <xf numFmtId="166" fontId="12" fillId="0" borderId="23" xfId="0" applyNumberFormat="1" applyFont="1" applyBorder="1"/>
    <xf numFmtId="166" fontId="13" fillId="0" borderId="28" xfId="0" applyNumberFormat="1" applyFont="1" applyBorder="1"/>
    <xf numFmtId="3" fontId="13" fillId="0" borderId="26" xfId="0" applyNumberFormat="1" applyFont="1" applyBorder="1"/>
    <xf numFmtId="3" fontId="13" fillId="0" borderId="6" xfId="0" applyNumberFormat="1" applyFont="1" applyBorder="1"/>
    <xf numFmtId="3" fontId="13" fillId="4" borderId="27" xfId="0" applyNumberFormat="1" applyFont="1" applyFill="1" applyBorder="1"/>
    <xf numFmtId="166" fontId="13" fillId="0" borderId="6" xfId="0" applyNumberFormat="1" applyFont="1" applyBorder="1"/>
    <xf numFmtId="3" fontId="13" fillId="0" borderId="4" xfId="0" applyNumberFormat="1" applyFont="1" applyBorder="1"/>
    <xf numFmtId="3" fontId="13" fillId="0" borderId="5" xfId="0" applyNumberFormat="1" applyFont="1" applyBorder="1"/>
    <xf numFmtId="166" fontId="13" fillId="0" borderId="24" xfId="0" applyNumberFormat="1" applyFont="1" applyBorder="1"/>
    <xf numFmtId="3" fontId="13" fillId="4" borderId="5" xfId="0" applyNumberFormat="1" applyFont="1" applyFill="1" applyBorder="1"/>
    <xf numFmtId="0" fontId="13" fillId="2" borderId="10" xfId="0" applyFont="1" applyFill="1" applyBorder="1" applyAlignment="1">
      <alignment horizontal="center"/>
    </xf>
    <xf numFmtId="164" fontId="12" fillId="5" borderId="14" xfId="0" applyNumberFormat="1" applyFont="1" applyFill="1" applyBorder="1"/>
    <xf numFmtId="164" fontId="13" fillId="0" borderId="13" xfId="0" applyNumberFormat="1" applyFont="1" applyBorder="1"/>
    <xf numFmtId="3" fontId="13" fillId="3" borderId="56" xfId="0" applyNumberFormat="1" applyFont="1" applyFill="1" applyBorder="1"/>
    <xf numFmtId="164" fontId="12" fillId="5" borderId="0" xfId="0" applyNumberFormat="1" applyFont="1" applyFill="1" applyBorder="1"/>
    <xf numFmtId="168" fontId="12" fillId="0" borderId="0" xfId="0" applyNumberFormat="1" applyFont="1" applyFill="1"/>
    <xf numFmtId="3" fontId="12" fillId="0" borderId="0" xfId="0" applyNumberFormat="1" applyFont="1" applyFill="1"/>
    <xf numFmtId="168" fontId="12" fillId="0" borderId="0" xfId="0" applyNumberFormat="1" applyFont="1" applyAlignment="1">
      <alignment horizontal="left"/>
    </xf>
    <xf numFmtId="9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3" fontId="2" fillId="2" borderId="17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/>
    </xf>
    <xf numFmtId="3" fontId="2" fillId="2" borderId="54" xfId="0" applyNumberFormat="1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center"/>
    </xf>
    <xf numFmtId="165" fontId="2" fillId="2" borderId="53" xfId="0" applyNumberFormat="1" applyFont="1" applyFill="1" applyBorder="1" applyAlignment="1">
      <alignment horizontal="center"/>
    </xf>
    <xf numFmtId="165" fontId="2" fillId="2" borderId="54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externalLink" Target="externalLinks/externalLink1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9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worksheet" Target="worksheets/sheet5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9.xml"/><Relationship Id="rId24" Type="http://schemas.openxmlformats.org/officeDocument/2006/relationships/worksheet" Target="worksheets/sheet4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worksheet" Target="worksheets/sheet3.xml"/><Relationship Id="rId28" Type="http://schemas.openxmlformats.org/officeDocument/2006/relationships/styles" Target="style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UNC-CH Enrollment 2010-2011
29,390 Students</a:t>
            </a:r>
          </a:p>
        </c:rich>
      </c:tx>
      <c:layout>
        <c:manualLayout>
          <c:xMode val="edge"/>
          <c:yMode val="edge"/>
          <c:x val="0.22676991150442488"/>
          <c:y val="1.9374068554396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3451327433629"/>
          <c:y val="0.14008941877794345"/>
          <c:w val="0.62389380530973482"/>
          <c:h val="0.84053651266766016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('Profile Graphs Data'!$C$3,'Profile Graphs Data'!$C$10)</c:f>
              <c:numCache>
                <c:formatCode>#,##0</c:formatCode>
                <c:ptCount val="2"/>
                <c:pt idx="0">
                  <c:v>18579</c:v>
                </c:pt>
                <c:pt idx="1">
                  <c:v>10811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Graduate &amp; Professional Students</a:t>
            </a:r>
          </a:p>
        </c:rich>
      </c:tx>
      <c:layout>
        <c:manualLayout>
          <c:xMode val="edge"/>
          <c:yMode val="edge"/>
          <c:x val="0.14317673378076068"/>
          <c:y val="1.0615711252653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14093959731599E-2"/>
          <c:y val="0.14012738853503193"/>
          <c:w val="0.87248322147651003"/>
          <c:h val="0.828025477707006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'Need Graphs Data'!$T$26:$T$28</c:f>
              <c:numCache>
                <c:formatCode>0%</c:formatCode>
                <c:ptCount val="3"/>
                <c:pt idx="0">
                  <c:v>0.23972594361639282</c:v>
                </c:pt>
                <c:pt idx="1">
                  <c:v>0.75699856161601531</c:v>
                </c:pt>
                <c:pt idx="2">
                  <c:v>3.2754947675919088E-3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Percent of  All Undergraduate Students Receiving Need-Based Aid 2010-2011</a:t>
            </a:r>
            <a:endParaRPr lang="en-US" sz="22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(includes resident and non-resident students)</a:t>
            </a:r>
          </a:p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Undergraduate Enrollment = 18,579</a:t>
            </a:r>
          </a:p>
        </c:rich>
      </c:tx>
      <c:layout>
        <c:manualLayout>
          <c:xMode val="edge"/>
          <c:yMode val="edge"/>
          <c:x val="0.1139380530973450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85840707964601"/>
          <c:y val="0.22205663189269753"/>
          <c:w val="0.57522123893805333"/>
          <c:h val="0.77496274217585692"/>
        </c:manualLayout>
      </c:layout>
      <c:pieChart>
        <c:varyColors val="1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'Profile Graphs Data'!$C$7:$D$7</c:f>
              <c:numCache>
                <c:formatCode>#,##0</c:formatCode>
                <c:ptCount val="2"/>
                <c:pt idx="0">
                  <c:v>7900</c:v>
                </c:pt>
                <c:pt idx="1">
                  <c:v>10679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Typical Financial Aid Package for
Aid-Eligible Freshman Applying By March 1st
 2010-2011</a:t>
            </a:r>
          </a:p>
        </c:rich>
      </c:tx>
      <c:layout>
        <c:manualLayout>
          <c:xMode val="edge"/>
          <c:yMode val="edge"/>
          <c:x val="0.14048672566371675"/>
          <c:y val="1.9374068554396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911504424778761"/>
          <c:y val="0.20417287630402378"/>
          <c:w val="0.59070796460176966"/>
          <c:h val="0.79582712369597641"/>
        </c:manualLayout>
      </c:layout>
      <c:pieChart>
        <c:varyColors val="1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'Profile Graphs Data'!$I$4:$I$6</c:f>
              <c:numCache>
                <c:formatCode>0%</c:formatCode>
                <c:ptCount val="3"/>
                <c:pt idx="0">
                  <c:v>0.3</c:v>
                </c:pt>
                <c:pt idx="1">
                  <c:v>0.65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2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Need-Based Aid Distributed to All Students, by Source
2010-2011, In Millions</a:t>
            </a:r>
          </a:p>
        </c:rich>
      </c:tx>
      <c:layout>
        <c:manualLayout>
          <c:xMode val="edge"/>
          <c:yMode val="edge"/>
          <c:x val="0.10066371681415934"/>
          <c:y val="1.93740685543964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8.9418777943368111E-2"/>
          <c:w val="0.86836283185840712"/>
          <c:h val="0.865871833084948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'Need Graphs Data'!$B$46:$B$48</c:f>
              <c:numCache>
                <c:formatCode>0.0%</c:formatCode>
                <c:ptCount val="3"/>
                <c:pt idx="0">
                  <c:v>0.56652983701463833</c:v>
                </c:pt>
                <c:pt idx="1">
                  <c:v>6.5611290018012358E-2</c:v>
                </c:pt>
                <c:pt idx="2">
                  <c:v>0.36785887296734932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7150336"/>
        <c:axId val="106103552"/>
        <c:axId val="0"/>
      </c:bar3DChart>
      <c:catAx>
        <c:axId val="107150336"/>
        <c:scaling>
          <c:orientation val="minMax"/>
        </c:scaling>
        <c:delete val="1"/>
        <c:axPos val="b"/>
        <c:majorTickMark val="out"/>
        <c:minorTickMark val="none"/>
        <c:tickLblPos val="none"/>
        <c:crossAx val="106103552"/>
        <c:crosses val="autoZero"/>
        <c:auto val="1"/>
        <c:lblAlgn val="ctr"/>
        <c:lblOffset val="100"/>
        <c:noMultiLvlLbl val="0"/>
      </c:catAx>
      <c:valAx>
        <c:axId val="10610355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5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Need-Based Aid Distributed to Undergraduates, by Source</a:t>
            </a:r>
            <a:endParaRPr lang="en-US" sz="2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2010-2011, In Millions</a:t>
            </a:r>
          </a:p>
        </c:rich>
      </c:tx>
      <c:layout>
        <c:manualLayout>
          <c:xMode val="edge"/>
          <c:yMode val="edge"/>
          <c:x val="0.11393805309734507"/>
          <c:y val="1.19225037257824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'Need Graphs Data'!$B$37:$B$39</c:f>
              <c:numCache>
                <c:formatCode>0%</c:formatCode>
                <c:ptCount val="3"/>
                <c:pt idx="0">
                  <c:v>0.3919003756865887</c:v>
                </c:pt>
                <c:pt idx="1">
                  <c:v>0.11802752608145838</c:v>
                </c:pt>
                <c:pt idx="2">
                  <c:v>0.49007209823195291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6971904"/>
        <c:axId val="106973440"/>
        <c:axId val="0"/>
      </c:bar3DChart>
      <c:catAx>
        <c:axId val="106971904"/>
        <c:scaling>
          <c:orientation val="minMax"/>
        </c:scaling>
        <c:delete val="1"/>
        <c:axPos val="b"/>
        <c:majorTickMark val="out"/>
        <c:minorTickMark val="none"/>
        <c:tickLblPos val="none"/>
        <c:crossAx val="106973440"/>
        <c:crosses val="autoZero"/>
        <c:auto val="1"/>
        <c:lblAlgn val="ctr"/>
        <c:lblOffset val="100"/>
        <c:noMultiLvlLbl val="0"/>
      </c:catAx>
      <c:valAx>
        <c:axId val="106973440"/>
        <c:scaling>
          <c:orientation val="minMax"/>
          <c:max val="0.70000000000000018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7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Need-Based Aid Distributed to Graduate/Professional Students, by Source</a:t>
            </a:r>
            <a:endParaRPr lang="en-US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2010-2011, In Millions</a:t>
            </a:r>
          </a:p>
        </c:rich>
      </c:tx>
      <c:layout>
        <c:manualLayout>
          <c:xMode val="edge"/>
          <c:yMode val="edge"/>
          <c:x val="0.18030973451327442"/>
          <c:y val="1.4903129657228029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'Need Graphs Data'!$K$34:$K$36</c:f>
              <c:numCache>
                <c:formatCode>0.0%</c:formatCode>
                <c:ptCount val="3"/>
                <c:pt idx="0">
                  <c:v>0.7293583340054951</c:v>
                </c:pt>
                <c:pt idx="1">
                  <c:v>1.6737194712319756E-2</c:v>
                </c:pt>
                <c:pt idx="2">
                  <c:v>0.25390447128218513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7038976"/>
        <c:axId val="107040768"/>
        <c:axId val="0"/>
      </c:bar3DChart>
      <c:catAx>
        <c:axId val="107038976"/>
        <c:scaling>
          <c:orientation val="minMax"/>
        </c:scaling>
        <c:delete val="1"/>
        <c:axPos val="b"/>
        <c:majorTickMark val="out"/>
        <c:minorTickMark val="none"/>
        <c:tickLblPos val="none"/>
        <c:crossAx val="107040768"/>
        <c:crosses val="autoZero"/>
        <c:auto val="1"/>
        <c:lblAlgn val="ctr"/>
        <c:lblOffset val="100"/>
        <c:noMultiLvlLbl val="0"/>
      </c:catAx>
      <c:valAx>
        <c:axId val="10704076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3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Gift Aid Distributed to All Students, by Source
2010-2011, In Millions</a:t>
            </a:r>
          </a:p>
        </c:rich>
      </c:tx>
      <c:layout>
        <c:manualLayout>
          <c:xMode val="edge"/>
          <c:yMode val="edge"/>
          <c:x val="0.14269911504424779"/>
          <c:y val="8.941877794336807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14106852896976E-3"/>
                  <c:y val="9.5182083247232055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368364731006154E-3"/>
                  <c:y val="9.1758451019875176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03172506115836E-3"/>
                  <c:y val="0.2192011002061384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79%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'SAO Report Graphs Data'!$J$34:$J$36</c:f>
              <c:numCache>
                <c:formatCode>0.0%</c:formatCode>
                <c:ptCount val="3"/>
                <c:pt idx="0">
                  <c:v>0.10745751897874757</c:v>
                </c:pt>
                <c:pt idx="1">
                  <c:v>0.10517426975856005</c:v>
                </c:pt>
                <c:pt idx="2">
                  <c:v>0.78736821126269241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7210240"/>
        <c:axId val="107211776"/>
        <c:axId val="0"/>
      </c:bar3DChart>
      <c:catAx>
        <c:axId val="107210240"/>
        <c:scaling>
          <c:orientation val="minMax"/>
        </c:scaling>
        <c:delete val="1"/>
        <c:axPos val="b"/>
        <c:majorTickMark val="out"/>
        <c:minorTickMark val="none"/>
        <c:tickLblPos val="none"/>
        <c:crossAx val="107211776"/>
        <c:crosses val="autoZero"/>
        <c:auto val="1"/>
        <c:lblAlgn val="ctr"/>
        <c:lblOffset val="100"/>
        <c:noMultiLvlLbl val="0"/>
      </c:catAx>
      <c:valAx>
        <c:axId val="10721177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1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Gift Aid Distributed to Undergraduates, by Source
2010-2011, In Millions</a:t>
            </a:r>
          </a:p>
        </c:rich>
      </c:tx>
      <c:layout>
        <c:manualLayout>
          <c:xMode val="edge"/>
          <c:yMode val="edge"/>
          <c:x val="0.11504424778761069"/>
          <c:y val="8.941877794336807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8185144319210947E-3"/>
                  <c:y val="0.118457061672331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232417964737288E-3"/>
                  <c:y val="0.110986734436726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78540170845846E-3"/>
                  <c:y val="0.138452427234831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'SAO Report Graphs Data'!$C$34:$C$36</c:f>
              <c:numCache>
                <c:formatCode>0.0%</c:formatCode>
                <c:ptCount val="3"/>
                <c:pt idx="0">
                  <c:v>0.16843586472584457</c:v>
                </c:pt>
                <c:pt idx="1">
                  <c:v>0.14858813148536643</c:v>
                </c:pt>
                <c:pt idx="2">
                  <c:v>0.68297600378878898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19055488"/>
        <c:axId val="119095296"/>
        <c:axId val="0"/>
      </c:bar3DChart>
      <c:catAx>
        <c:axId val="119055488"/>
        <c:scaling>
          <c:orientation val="minMax"/>
        </c:scaling>
        <c:delete val="1"/>
        <c:axPos val="b"/>
        <c:majorTickMark val="out"/>
        <c:minorTickMark val="none"/>
        <c:tickLblPos val="none"/>
        <c:crossAx val="119095296"/>
        <c:crosses val="autoZero"/>
        <c:auto val="1"/>
        <c:lblAlgn val="ctr"/>
        <c:lblOffset val="100"/>
        <c:noMultiLvlLbl val="0"/>
      </c:catAx>
      <c:valAx>
        <c:axId val="1190952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5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Gift Aid Distributed to Graduate/Professional Students,  by Source
2010-2011, In Millions</a:t>
            </a:r>
          </a:p>
        </c:rich>
      </c:tx>
      <c:layout>
        <c:manualLayout>
          <c:xMode val="edge"/>
          <c:yMode val="edge"/>
          <c:x val="0.16039823008849569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055416026995799E-2"/>
                  <c:y val="4.6236387067984074E-3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6764549013200187E-3"/>
                  <c:y val="6.5511023415723178E-3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78832857460496E-3"/>
                  <c:y val="0.17759083512889431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'SAO Report Graphs Data'!$G$34:$G$36</c:f>
              <c:numCache>
                <c:formatCode>0.0%</c:formatCode>
                <c:ptCount val="3"/>
                <c:pt idx="0">
                  <c:v>5.0788345451153617E-3</c:v>
                </c:pt>
                <c:pt idx="1">
                  <c:v>3.228521389259878E-2</c:v>
                </c:pt>
                <c:pt idx="2">
                  <c:v>0.96263595156228587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19492992"/>
        <c:axId val="119494528"/>
        <c:axId val="0"/>
      </c:bar3DChart>
      <c:catAx>
        <c:axId val="119492992"/>
        <c:scaling>
          <c:orientation val="minMax"/>
        </c:scaling>
        <c:delete val="1"/>
        <c:axPos val="b"/>
        <c:majorTickMark val="out"/>
        <c:minorTickMark val="none"/>
        <c:tickLblPos val="none"/>
        <c:crossAx val="119494528"/>
        <c:crosses val="autoZero"/>
        <c:auto val="1"/>
        <c:lblAlgn val="ctr"/>
        <c:lblOffset val="100"/>
        <c:noMultiLvlLbl val="0"/>
      </c:catAx>
      <c:valAx>
        <c:axId val="11949452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9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All Students, by Type
2010-2011, In Millions</a:t>
            </a:r>
          </a:p>
        </c:rich>
      </c:tx>
      <c:layout>
        <c:manualLayout>
          <c:xMode val="edge"/>
          <c:yMode val="edge"/>
          <c:x val="0.13938053097345132"/>
          <c:y val="4.470938897168405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'SAO Report Graphs Data'!$J$10:$J$12</c:f>
              <c:numCache>
                <c:formatCode>0%</c:formatCode>
                <c:ptCount val="3"/>
                <c:pt idx="0">
                  <c:v>0.53937636012490209</c:v>
                </c:pt>
                <c:pt idx="1">
                  <c:v>0.45070127460814896</c:v>
                </c:pt>
                <c:pt idx="2">
                  <c:v>9.9223652669489411E-3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19428992"/>
        <c:axId val="119430528"/>
        <c:axId val="0"/>
      </c:bar3DChart>
      <c:catAx>
        <c:axId val="119428992"/>
        <c:scaling>
          <c:orientation val="minMax"/>
        </c:scaling>
        <c:delete val="1"/>
        <c:axPos val="b"/>
        <c:majorTickMark val="out"/>
        <c:minorTickMark val="none"/>
        <c:tickLblPos val="none"/>
        <c:crossAx val="119430528"/>
        <c:crosses val="autoZero"/>
        <c:auto val="1"/>
        <c:lblAlgn val="ctr"/>
        <c:lblOffset val="100"/>
        <c:noMultiLvlLbl val="0"/>
      </c:catAx>
      <c:valAx>
        <c:axId val="11943052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42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94077448747184E-2"/>
          <c:y val="0.20382165605095537"/>
          <c:w val="0.78815489749430545"/>
          <c:h val="0.73460721868365209"/>
        </c:manualLayout>
      </c:layout>
      <c:pie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('Profile Graphs Data'!$C$12,'Profile Graphs Data'!$C$13)</c:f>
              <c:numCache>
                <c:formatCode>#,##0</c:formatCode>
                <c:ptCount val="2"/>
                <c:pt idx="0">
                  <c:v>8418</c:v>
                </c:pt>
                <c:pt idx="1">
                  <c:v>2393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Undergraduate Students, by Type
2010-2011, In Millions</a:t>
            </a:r>
          </a:p>
        </c:rich>
      </c:tx>
      <c:layout>
        <c:manualLayout>
          <c:xMode val="edge"/>
          <c:yMode val="edge"/>
          <c:x val="0.13053097345132744"/>
          <c:y val="1.93740685543964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'SAO Report Graphs Data'!$H$10:$H$12</c:f>
              <c:numCache>
                <c:formatCode>0%</c:formatCode>
                <c:ptCount val="3"/>
                <c:pt idx="0">
                  <c:v>0.71224453903882645</c:v>
                </c:pt>
                <c:pt idx="1">
                  <c:v>0.26965426845492346</c:v>
                </c:pt>
                <c:pt idx="2">
                  <c:v>1.8101192506250075E-2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19156096"/>
        <c:axId val="119207040"/>
        <c:axId val="0"/>
      </c:bar3DChart>
      <c:catAx>
        <c:axId val="119156096"/>
        <c:scaling>
          <c:orientation val="minMax"/>
        </c:scaling>
        <c:delete val="1"/>
        <c:axPos val="b"/>
        <c:majorTickMark val="out"/>
        <c:minorTickMark val="none"/>
        <c:tickLblPos val="none"/>
        <c:crossAx val="119207040"/>
        <c:crosses val="autoZero"/>
        <c:auto val="1"/>
        <c:lblAlgn val="ctr"/>
        <c:lblOffset val="100"/>
        <c:noMultiLvlLbl val="0"/>
      </c:catAx>
      <c:valAx>
        <c:axId val="1192070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156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Graduate/Professional Students, by Type
2010-2011, In Millions</a:t>
            </a:r>
          </a:p>
        </c:rich>
      </c:tx>
      <c:layout>
        <c:manualLayout>
          <c:xMode val="edge"/>
          <c:yMode val="edge"/>
          <c:x val="0.15818584070796471"/>
          <c:y val="4.470938897168405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'SAO Report Graphs Data'!$I$10:$I$12</c:f>
              <c:numCache>
                <c:formatCode>0%</c:formatCode>
                <c:ptCount val="3"/>
                <c:pt idx="0">
                  <c:v>0.38321787189383139</c:v>
                </c:pt>
                <c:pt idx="1">
                  <c:v>0.61424801269073404</c:v>
                </c:pt>
                <c:pt idx="2">
                  <c:v>2.5341154154345448E-3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19268480"/>
        <c:axId val="119270016"/>
        <c:axId val="0"/>
      </c:bar3DChart>
      <c:catAx>
        <c:axId val="119268480"/>
        <c:scaling>
          <c:orientation val="minMax"/>
        </c:scaling>
        <c:delete val="1"/>
        <c:axPos val="b"/>
        <c:majorTickMark val="out"/>
        <c:minorTickMark val="none"/>
        <c:tickLblPos val="none"/>
        <c:crossAx val="119270016"/>
        <c:crosses val="autoZero"/>
        <c:auto val="1"/>
        <c:lblAlgn val="ctr"/>
        <c:lblOffset val="100"/>
        <c:noMultiLvlLbl val="0"/>
      </c:catAx>
      <c:valAx>
        <c:axId val="1192700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6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Need-Based Aid Distributed to All Students, by Type
2010-2011, In Millions</a:t>
            </a:r>
          </a:p>
        </c:rich>
      </c:tx>
      <c:layout>
        <c:manualLayout>
          <c:xMode val="edge"/>
          <c:yMode val="edge"/>
          <c:x val="0.12610619469026549"/>
          <c:y val="5.9612518628912089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'Need Graphs Data'!$F$55:$F$57</c:f>
              <c:numCache>
                <c:formatCode>0%</c:formatCode>
                <c:ptCount val="3"/>
                <c:pt idx="0">
                  <c:v>0.47881827571125157</c:v>
                </c:pt>
                <c:pt idx="1">
                  <c:v>0.50849274344915618</c:v>
                </c:pt>
                <c:pt idx="2">
                  <c:v>1.2688980839592214E-2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19822976"/>
        <c:axId val="119832960"/>
        <c:axId val="0"/>
      </c:bar3DChart>
      <c:catAx>
        <c:axId val="119822976"/>
        <c:scaling>
          <c:orientation val="minMax"/>
        </c:scaling>
        <c:delete val="1"/>
        <c:axPos val="b"/>
        <c:majorTickMark val="out"/>
        <c:minorTickMark val="none"/>
        <c:tickLblPos val="none"/>
        <c:crossAx val="119832960"/>
        <c:crosses val="autoZero"/>
        <c:auto val="1"/>
        <c:lblAlgn val="ctr"/>
        <c:lblOffset val="100"/>
        <c:noMultiLvlLbl val="0"/>
      </c:catAx>
      <c:valAx>
        <c:axId val="1198329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82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Need-Based Aid Distributed to Undergraduate Students, by Type
2010-2011, In Millions</a:t>
            </a:r>
          </a:p>
        </c:rich>
      </c:tx>
      <c:layout>
        <c:manualLayout>
          <c:xMode val="edge"/>
          <c:yMode val="edge"/>
          <c:x val="0.16924778761061948"/>
          <c:y val="1.4903129657228029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274336283185839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'Need Graphs Data'!$G$55:$G$57</c:f>
              <c:numCache>
                <c:formatCode>0%</c:formatCode>
                <c:ptCount val="3"/>
                <c:pt idx="0">
                  <c:v>0.73523877921222103</c:v>
                </c:pt>
                <c:pt idx="1">
                  <c:v>0.24197651325911826</c:v>
                </c:pt>
                <c:pt idx="2">
                  <c:v>2.2784707528660658E-2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19558528"/>
        <c:axId val="119560064"/>
        <c:axId val="0"/>
      </c:bar3DChart>
      <c:catAx>
        <c:axId val="119558528"/>
        <c:scaling>
          <c:orientation val="minMax"/>
        </c:scaling>
        <c:delete val="1"/>
        <c:axPos val="b"/>
        <c:majorTickMark val="out"/>
        <c:minorTickMark val="none"/>
        <c:tickLblPos val="none"/>
        <c:crossAx val="119560064"/>
        <c:crosses val="autoZero"/>
        <c:auto val="1"/>
        <c:lblAlgn val="ctr"/>
        <c:lblOffset val="100"/>
        <c:noMultiLvlLbl val="0"/>
      </c:catAx>
      <c:valAx>
        <c:axId val="1195600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5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Need-Based Aid Distributed to Graduate/Professional Students,              by Type 
2010-2011, In Millions</a:t>
            </a:r>
          </a:p>
        </c:rich>
      </c:tx>
      <c:layout>
        <c:manualLayout>
          <c:xMode val="edge"/>
          <c:yMode val="edge"/>
          <c:x val="7.4115044247787643E-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3.2406661693636922E-2"/>
                  <c:y val="-8.7753164700699032E-3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&lt;1%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'Need Graphs Data'!$H$55:$H$57</c:f>
              <c:numCache>
                <c:formatCode>0.0%</c:formatCode>
                <c:ptCount val="3"/>
                <c:pt idx="0">
                  <c:v>0.23972594361639282</c:v>
                </c:pt>
                <c:pt idx="1">
                  <c:v>0.75699856161601531</c:v>
                </c:pt>
                <c:pt idx="2">
                  <c:v>3.2754947675919088E-3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6765312"/>
        <c:axId val="106816256"/>
        <c:axId val="0"/>
      </c:bar3DChart>
      <c:catAx>
        <c:axId val="106765312"/>
        <c:scaling>
          <c:orientation val="minMax"/>
        </c:scaling>
        <c:delete val="1"/>
        <c:axPos val="b"/>
        <c:majorTickMark val="out"/>
        <c:minorTickMark val="none"/>
        <c:tickLblPos val="none"/>
        <c:crossAx val="106816256"/>
        <c:crosses val="autoZero"/>
        <c:auto val="1"/>
        <c:lblAlgn val="ctr"/>
        <c:lblOffset val="100"/>
        <c:noMultiLvlLbl val="0"/>
      </c:catAx>
      <c:valAx>
        <c:axId val="10681625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6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2742980561561E-2"/>
          <c:y val="0.17622080679405519"/>
          <c:w val="0.80561555075593949"/>
          <c:h val="0.79193205944798306"/>
        </c:manualLayout>
      </c:layout>
      <c:pieChart>
        <c:varyColors val="1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('Profile Graphs Data'!$C$5,'Profile Graphs Data'!$C$6)</c:f>
              <c:numCache>
                <c:formatCode>#,##0</c:formatCode>
                <c:ptCount val="2"/>
                <c:pt idx="0">
                  <c:v>11944</c:v>
                </c:pt>
                <c:pt idx="1">
                  <c:v>6635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CC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Students Receiving Any Aid 2010-2011
20,362 Students</a:t>
            </a:r>
          </a:p>
        </c:rich>
      </c:tx>
      <c:layout>
        <c:manualLayout>
          <c:xMode val="edge"/>
          <c:yMode val="edge"/>
          <c:x val="0.19358407079646026"/>
          <c:y val="1.9374068554396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84070796460178"/>
          <c:y val="0.15946348733233995"/>
          <c:w val="0.61283185840707999"/>
          <c:h val="0.825633383010432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382110422038061E-2"/>
                  <c:y val="-6.5243163531533269E-2"/>
                </c:manualLayout>
              </c:layout>
              <c:tx>
                <c:rich>
                  <a:bodyPr/>
                  <a:lstStyle/>
                  <a:p>
                    <a:pPr>
                      <a:defRPr sz="14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Students Receiving Need-Based Aid
12,935 (64%)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682693424384058E-3"/>
                  <c:y val="5.3834172367798264E-2"/>
                </c:manualLayout>
              </c:layout>
              <c:tx>
                <c:rich>
                  <a:bodyPr/>
                  <a:lstStyle/>
                  <a:p>
                    <a:pPr>
                      <a:defRPr sz="14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Students Receiving NonNeed-Based Aid
7,427 (36%)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val>
            <c:numRef>
              <c:f>('Profile Graphs Data'!$F$14,'Profile Graphs Data'!$F$15)</c:f>
              <c:numCache>
                <c:formatCode>#,##0</c:formatCode>
                <c:ptCount val="2"/>
                <c:pt idx="0">
                  <c:v>12935</c:v>
                </c:pt>
                <c:pt idx="1">
                  <c:v>7427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All Students, by Source
2010-2011, In Millions</a:t>
            </a:r>
          </a:p>
        </c:rich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'SAO Report Graphs Data'!$B$4:$B$6</c:f>
              <c:numCache>
                <c:formatCode>0%</c:formatCode>
                <c:ptCount val="3"/>
                <c:pt idx="0">
                  <c:v>0.49348117354703269</c:v>
                </c:pt>
                <c:pt idx="1">
                  <c:v>5.822423141217254E-2</c:v>
                </c:pt>
                <c:pt idx="2">
                  <c:v>0.44829459504079477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6058112"/>
        <c:axId val="106059648"/>
        <c:axId val="0"/>
      </c:bar3DChart>
      <c:catAx>
        <c:axId val="106058112"/>
        <c:scaling>
          <c:orientation val="minMax"/>
        </c:scaling>
        <c:delete val="1"/>
        <c:axPos val="b"/>
        <c:majorTickMark val="out"/>
        <c:minorTickMark val="none"/>
        <c:tickLblPos val="none"/>
        <c:crossAx val="106059648"/>
        <c:crosses val="autoZero"/>
        <c:auto val="1"/>
        <c:lblAlgn val="ctr"/>
        <c:lblOffset val="100"/>
        <c:noMultiLvlLbl val="0"/>
      </c:catAx>
      <c:valAx>
        <c:axId val="1060596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5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Undergraduate</a:t>
            </a:r>
            <a:r>
              <a:rPr lang="en-US" baseline="0"/>
              <a:t> </a:t>
            </a:r>
            <a:r>
              <a:rPr lang="en-US"/>
              <a:t>Students, by Source
2010-2011, In Millions</a:t>
            </a:r>
          </a:p>
        </c:rich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214164593668623E-3"/>
                  <c:y val="0.152806210504423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738054864556118E-3"/>
                  <c:y val="0.11708527817871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6669768418664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'SAO Report Graphs Data'!$C$4:$C$6</c:f>
              <c:numCache>
                <c:formatCode>0%</c:formatCode>
                <c:ptCount val="3"/>
                <c:pt idx="0">
                  <c:v>0.38441853960875116</c:v>
                </c:pt>
                <c:pt idx="1">
                  <c:v>0.10655108102029981</c:v>
                </c:pt>
                <c:pt idx="2">
                  <c:v>0.50903037937094897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6575744"/>
        <c:axId val="106577280"/>
        <c:axId val="0"/>
      </c:bar3DChart>
      <c:catAx>
        <c:axId val="106575744"/>
        <c:scaling>
          <c:orientation val="minMax"/>
        </c:scaling>
        <c:delete val="1"/>
        <c:axPos val="b"/>
        <c:majorTickMark val="out"/>
        <c:minorTickMark val="none"/>
        <c:tickLblPos val="none"/>
        <c:crossAx val="106577280"/>
        <c:crosses val="autoZero"/>
        <c:auto val="1"/>
        <c:lblAlgn val="ctr"/>
        <c:lblOffset val="100"/>
        <c:noMultiLvlLbl val="0"/>
      </c:catAx>
      <c:valAx>
        <c:axId val="1065772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7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Graduate/Professional</a:t>
            </a:r>
            <a:r>
              <a:rPr lang="en-US" baseline="0"/>
              <a:t> </a:t>
            </a:r>
            <a:r>
              <a:rPr lang="en-US"/>
              <a:t>Students, by Source
2010-2011, In Millions</a:t>
            </a:r>
          </a:p>
        </c:rich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200434120272035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4214164593668346E-3"/>
                  <c:y val="9.72865402075922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476109729112232E-3"/>
                  <c:y val="0.156849149540771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'SAO Report Graphs Data'!$J$4:$J$6</c:f>
              <c:numCache>
                <c:formatCode>0%</c:formatCode>
                <c:ptCount val="3"/>
                <c:pt idx="0">
                  <c:v>0.5920016534467637</c:v>
                </c:pt>
                <c:pt idx="1">
                  <c:v>0.08</c:v>
                </c:pt>
                <c:pt idx="2">
                  <c:v>0.3934296206382919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6658816"/>
        <c:axId val="106660608"/>
        <c:axId val="0"/>
      </c:bar3DChart>
      <c:catAx>
        <c:axId val="106658816"/>
        <c:scaling>
          <c:orientation val="minMax"/>
        </c:scaling>
        <c:delete val="1"/>
        <c:axPos val="b"/>
        <c:majorTickMark val="out"/>
        <c:minorTickMark val="none"/>
        <c:tickLblPos val="none"/>
        <c:crossAx val="106660608"/>
        <c:crosses val="autoZero"/>
        <c:auto val="1"/>
        <c:lblAlgn val="ctr"/>
        <c:lblOffset val="100"/>
        <c:noMultiLvlLbl val="0"/>
      </c:catAx>
      <c:valAx>
        <c:axId val="1066606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5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Students Receiving Need-Based Aid 2010-2011
12,935 Students
</a:t>
            </a:r>
          </a:p>
        </c:rich>
      </c:tx>
      <c:layout>
        <c:manualLayout>
          <c:xMode val="edge"/>
          <c:yMode val="edge"/>
          <c:x val="0.1349557522123894"/>
          <c:y val="1.9374068554396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30973451327442"/>
          <c:y val="0.14456035767511183"/>
          <c:w val="0.63384955752212435"/>
          <c:h val="0.853949329359165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6468214350501737E-3"/>
                  <c:y val="-4.4643469333377761E-2"/>
                </c:manualLayout>
              </c:layout>
              <c:tx>
                <c:rich>
                  <a:bodyPr/>
                  <a:lstStyle/>
                  <a:p>
                    <a:pPr>
                      <a:defRPr sz="147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Undergraduate
7,900  (61%)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688701509113969E-2"/>
                  <c:y val="6.4955952381852587E-3"/>
                </c:manualLayout>
              </c:layout>
              <c:tx>
                <c:rich>
                  <a:bodyPr/>
                  <a:lstStyle/>
                  <a:p>
                    <a:pPr>
                      <a:defRPr sz="15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Graduate &amp; Professional
5,035  (39%)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val>
            <c:numRef>
              <c:f>('Profile Graphs Data'!$C$23,'Profile Graphs Data'!$C$28)</c:f>
              <c:numCache>
                <c:formatCode>#,##0</c:formatCode>
                <c:ptCount val="2"/>
                <c:pt idx="0">
                  <c:v>7900</c:v>
                </c:pt>
                <c:pt idx="1">
                  <c:v>5035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Undergraduate Students</a:t>
            </a:r>
          </a:p>
        </c:rich>
      </c:tx>
      <c:layout>
        <c:manualLayout>
          <c:xMode val="edge"/>
          <c:yMode val="edge"/>
          <c:x val="0.24240213005312114"/>
          <c:y val="1.2738853503184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59419100113396E-2"/>
          <c:y val="0.15074309978768588"/>
          <c:w val="0.84062390055119074"/>
          <c:h val="0.802547770700636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'Need Graphs Data'!$F$46:$F$48</c:f>
              <c:numCache>
                <c:formatCode>0%</c:formatCode>
                <c:ptCount val="3"/>
                <c:pt idx="0">
                  <c:v>0.73523877921222103</c:v>
                </c:pt>
                <c:pt idx="1">
                  <c:v>0.24197651325911826</c:v>
                </c:pt>
                <c:pt idx="2">
                  <c:v>2.2784707528660658E-2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&amp;L&amp;8Chart 5</c:oddFooter>
    </c:headerFooter>
    <c:pageMargins b="0.5" l="0.75000000000000022" r="0.75000000000000022" t="0.5" header="0.3000000000000001" footer="0.3000000000000001"/>
    <c:pageSetup orientation="landscape" horizontalDpi="300" verticalDpi="300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zoomScale="64" workbookViewId="0"/>
  </sheetViews>
  <pageMargins left="0.72" right="0.75" top="0.5" bottom="0.89" header="0.3" footer="0.1"/>
  <pageSetup orientation="landscape" r:id="rId1"/>
  <headerFooter alignWithMargins="0">
    <oddFooter>&amp;L&amp;8Chart 1
Office of Institutional Research and Assessment/Office of Scholarships and Student Aid
January 30,2012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10
Office of Institutional Research and Assessment/Office of Scholarships and Student Aid
January 30, 2012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11
Office of Institutional Research and Assessment/Office of Scholarships and Student Aid
January 30, 2012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12
Office of Institutional Research and Assessment/Office of Scholarships and Student Aid
January 30, 2012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13
Office of Institutional Research and Assessment/Office of Scholarships and Student Aid
January 30, 2012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14
Office of Institutional Research and Assessment/Office of Scholarships and Student Aid
January 30, 2012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15
Office of Institutional Research and Assessment/Office of Scholarships and Student Aid
January 30, 2012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16
Office of Institutional Research and Assessment/Office of Scholarships and Student Aid
January 30, 2012</oddFoot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17
Office of Institutional Research and Assessment/Office of Scholarships and Student Aid
January 30, 2012</oddFoot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18
Office of Institutional Research and Assessment/Office of Scholarships and Student Aid
January 30, 2012</oddFoot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19
Office of Institutional Research and Assessment/Office of Scholarships and Student Aid
January 30, 2012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3
Office of Institutional Research and Assessment/Office of Scholarships and Student Aid
January 30, 2012</oddFoot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20
Office of Institutional Research and Assessment/Office of Scholarships and Student Aid
January 30, 2012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4
Office of Institutional Research and Assessment/Office of Scholarships and Student Aid
January 30, 2012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4a
Office of Institutional Research and Assessment/Office of Scholarships and Student Aid
January 30, 2012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4b
Office of Institutional Research and Assessment/Office of Scholarships and Student Aid
January 30, 2012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5
Office of Institutional Research and Assessment/Office of Scholarships and Student Aid
January 30, 2012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7
Office of Institutional Research and Assessment/Office of Scholarships and Student Aid
January 30, 2012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8
Office of Institutional Research and Assessment/Office of Scholarships and Student Aid
January 30, 2012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9
Office of Institutional Research and Assessment/Office of Scholarships and Student Aid
January 30, 2012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7383" cy="63996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0.13629</cdr:x>
      <cdr:y>0.54507</cdr:y>
    </cdr:from>
    <cdr:to>
      <cdr:x>0.27204</cdr:x>
      <cdr:y>0.58582</cdr:y>
    </cdr:to>
    <cdr:sp macro="" textlink="">
      <cdr:nvSpPr>
        <cdr:cNvPr id="829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4467" y="3480104"/>
          <a:ext cx="1169778" cy="260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$64.1</a:t>
          </a:r>
        </a:p>
      </cdr:txBody>
    </cdr:sp>
  </cdr:relSizeAnchor>
  <cdr:relSizeAnchor xmlns:cdr="http://schemas.openxmlformats.org/drawingml/2006/chartDrawing">
    <cdr:from>
      <cdr:x>0.37368</cdr:x>
      <cdr:y>0.83763</cdr:y>
    </cdr:from>
    <cdr:to>
      <cdr:x>0.51018</cdr:x>
      <cdr:y>0.87663</cdr:y>
    </cdr:to>
    <cdr:sp macro="" textlink="">
      <cdr:nvSpPr>
        <cdr:cNvPr id="829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0081" y="5348045"/>
          <a:ext cx="1176240" cy="2490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$17.8</a:t>
          </a:r>
        </a:p>
      </cdr:txBody>
    </cdr:sp>
  </cdr:relSizeAnchor>
  <cdr:relSizeAnchor xmlns:cdr="http://schemas.openxmlformats.org/drawingml/2006/chartDrawing">
    <cdr:from>
      <cdr:x>0.61079</cdr:x>
      <cdr:y>0.41975</cdr:y>
    </cdr:from>
    <cdr:to>
      <cdr:x>0.74754</cdr:x>
      <cdr:y>0.45975</cdr:y>
    </cdr:to>
    <cdr:sp macro="" textlink="">
      <cdr:nvSpPr>
        <cdr:cNvPr id="829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3292" y="2679970"/>
          <a:ext cx="1178395" cy="255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$84.8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0.13975</cdr:x>
      <cdr:y>0.35404</cdr:y>
    </cdr:from>
    <cdr:to>
      <cdr:x>0.2755</cdr:x>
      <cdr:y>0.39478</cdr:y>
    </cdr:to>
    <cdr:sp macro="" textlink="">
      <cdr:nvSpPr>
        <cdr:cNvPr id="829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246" y="2260417"/>
          <a:ext cx="1169778" cy="260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$109.2</a:t>
          </a:r>
        </a:p>
      </cdr:txBody>
    </cdr:sp>
  </cdr:relSizeAnchor>
  <cdr:relSizeAnchor xmlns:cdr="http://schemas.openxmlformats.org/drawingml/2006/chartDrawing">
    <cdr:from>
      <cdr:x>0.37023</cdr:x>
      <cdr:y>0.86542</cdr:y>
    </cdr:from>
    <cdr:to>
      <cdr:x>0.50673</cdr:x>
      <cdr:y>0.90442</cdr:y>
    </cdr:to>
    <cdr:sp macro="" textlink="">
      <cdr:nvSpPr>
        <cdr:cNvPr id="829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302" y="5525464"/>
          <a:ext cx="1176241" cy="249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$2.7</a:t>
          </a:r>
        </a:p>
      </cdr:txBody>
    </cdr:sp>
  </cdr:relSizeAnchor>
  <cdr:relSizeAnchor xmlns:cdr="http://schemas.openxmlformats.org/drawingml/2006/chartDrawing">
    <cdr:from>
      <cdr:x>0.60734</cdr:x>
      <cdr:y>0.54707</cdr:y>
    </cdr:from>
    <cdr:to>
      <cdr:x>0.74409</cdr:x>
      <cdr:y>0.58707</cdr:y>
    </cdr:to>
    <cdr:sp macro="" textlink="">
      <cdr:nvSpPr>
        <cdr:cNvPr id="829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3563" y="3492879"/>
          <a:ext cx="1178395" cy="255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$72.6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142875</xdr:rowOff>
    </xdr:from>
    <xdr:to>
      <xdr:col>15</xdr:col>
      <xdr:colOff>9525</xdr:colOff>
      <xdr:row>30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142875</xdr:rowOff>
    </xdr:from>
    <xdr:to>
      <xdr:col>7</xdr:col>
      <xdr:colOff>0</xdr:colOff>
      <xdr:row>30</xdr:row>
      <xdr:rowOff>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0.01109</cdr:x>
      <cdr:y>0.1026</cdr:y>
    </cdr:from>
    <cdr:to>
      <cdr:x>0.3015</cdr:x>
      <cdr:y>0.29127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452"/>
          <a:ext cx="1247556" cy="848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&amp; Scholarships  (74%)</a:t>
          </a:r>
        </a:p>
      </cdr:txBody>
    </cdr:sp>
  </cdr:relSizeAnchor>
  <cdr:relSizeAnchor xmlns:cdr="http://schemas.openxmlformats.org/drawingml/2006/chartDrawing">
    <cdr:from>
      <cdr:x>0.77208</cdr:x>
      <cdr:y>0.835</cdr:y>
    </cdr:from>
    <cdr:to>
      <cdr:x>0.96716</cdr:x>
      <cdr:y>0.95148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9859" y="3757163"/>
          <a:ext cx="838004" cy="52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(24%)</a:t>
          </a:r>
        </a:p>
      </cdr:txBody>
    </cdr:sp>
  </cdr:relSizeAnchor>
  <cdr:relSizeAnchor xmlns:cdr="http://schemas.openxmlformats.org/drawingml/2006/chartDrawing">
    <cdr:from>
      <cdr:x>0.02575</cdr:x>
      <cdr:y>0.81518</cdr:y>
    </cdr:from>
    <cdr:to>
      <cdr:x>0.25408</cdr:x>
      <cdr:y>0.98256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808" y="3668052"/>
          <a:ext cx="980822" cy="752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Work-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Study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(2%)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0.01116</cdr:x>
      <cdr:y>0.10994</cdr:y>
    </cdr:from>
    <cdr:to>
      <cdr:x>0.27904</cdr:x>
      <cdr:y>0.26876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97456"/>
          <a:ext cx="1143114" cy="713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&amp;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Scholarships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(24%)</a:t>
          </a:r>
        </a:p>
      </cdr:txBody>
    </cdr:sp>
  </cdr:relSizeAnchor>
  <cdr:relSizeAnchor xmlns:cdr="http://schemas.openxmlformats.org/drawingml/2006/chartDrawing">
    <cdr:from>
      <cdr:x>0.77913</cdr:x>
      <cdr:y>0.85458</cdr:y>
    </cdr:from>
    <cdr:to>
      <cdr:x>0.9688</cdr:x>
      <cdr:y>0.95637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7867" y="3845174"/>
          <a:ext cx="809358" cy="457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(76%)</a:t>
          </a:r>
        </a:p>
      </cdr:txBody>
    </cdr:sp>
  </cdr:relSizeAnchor>
  <cdr:relSizeAnchor xmlns:cdr="http://schemas.openxmlformats.org/drawingml/2006/chartDrawing">
    <cdr:from>
      <cdr:x>0.02583</cdr:x>
      <cdr:y>0.81322</cdr:y>
    </cdr:from>
    <cdr:to>
      <cdr:x>0.2045</cdr:x>
      <cdr:y>0.94658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79" y="3659251"/>
          <a:ext cx="762424" cy="59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Work-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Study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(&lt;1%)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0.7745</cdr:x>
      <cdr:y>0.30325</cdr:y>
    </cdr:from>
    <cdr:to>
      <cdr:x>0.968</cdr:x>
      <cdr:y>0.53875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8910" y="1938154"/>
          <a:ext cx="1666151" cy="1505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Undergrads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Receiving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Need-Based Aid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(43%)</a:t>
          </a:r>
        </a:p>
        <a:p xmlns:a="http://schemas.openxmlformats.org/drawingml/2006/main"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(#7,900)  </a:t>
          </a:r>
        </a:p>
      </cdr:txBody>
    </cdr:sp>
  </cdr:relSizeAnchor>
  <cdr:relSizeAnchor xmlns:cdr="http://schemas.openxmlformats.org/drawingml/2006/chartDrawing">
    <cdr:from>
      <cdr:x>0.007</cdr:x>
      <cdr:y>0.6305</cdr:y>
    </cdr:from>
    <cdr:to>
      <cdr:x>0.18175</cdr:x>
      <cdr:y>0.8705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74" y="4029699"/>
          <a:ext cx="1504703" cy="1533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Undergrads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 Eligible for Need-Based Aid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(57%)</a:t>
          </a:r>
        </a:p>
        <a:p xmlns:a="http://schemas.openxmlformats.org/drawingml/2006/main"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(#10,679)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0.7545</cdr:x>
      <cdr:y>0.768</cdr:y>
    </cdr:from>
    <cdr:to>
      <cdr:x>0.9535</cdr:x>
      <cdr:y>0.844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698" y="4908499"/>
          <a:ext cx="1713509" cy="485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Undergraduate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18,579 (63%)</a:t>
          </a:r>
        </a:p>
      </cdr:txBody>
    </cdr:sp>
  </cdr:relSizeAnchor>
  <cdr:relSizeAnchor xmlns:cdr="http://schemas.openxmlformats.org/drawingml/2006/chartDrawing">
    <cdr:from>
      <cdr:x>0.06975</cdr:x>
      <cdr:y>0.26625</cdr:y>
    </cdr:from>
    <cdr:to>
      <cdr:x>0.21675</cdr:x>
      <cdr:y>0.3735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589" y="1701677"/>
          <a:ext cx="1265759" cy="685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25" b="1" i="0" u="none" strike="noStrike" baseline="0">
              <a:solidFill>
                <a:srgbClr val="000000"/>
              </a:solidFill>
              <a:latin typeface="Arial"/>
              <a:cs typeface="Arial"/>
            </a:rPr>
            <a:t>Graduate &amp; Professional</a:t>
          </a:r>
        </a:p>
        <a:p xmlns:a="http://schemas.openxmlformats.org/drawingml/2006/main">
          <a:pPr algn="ctr" rtl="0">
            <a:defRPr sz="1000"/>
          </a:pPr>
          <a:r>
            <a:rPr lang="en-US" sz="1325" b="1" i="0" u="none" strike="noStrike" baseline="0">
              <a:solidFill>
                <a:srgbClr val="000000"/>
              </a:solidFill>
              <a:latin typeface="Arial"/>
              <a:cs typeface="Arial"/>
            </a:rPr>
            <a:t>10,811 (37%)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0.76375</cdr:x>
      <cdr:y>0.7715</cdr:y>
    </cdr:from>
    <cdr:to>
      <cdr:x>0.923</cdr:x>
      <cdr:y>0.89525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6346" y="4930869"/>
          <a:ext cx="1371238" cy="790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&amp; Scholarships</a:t>
          </a:r>
        </a:p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(65%)</a:t>
          </a:r>
        </a:p>
      </cdr:txBody>
    </cdr:sp>
  </cdr:relSizeAnchor>
  <cdr:relSizeAnchor xmlns:cdr="http://schemas.openxmlformats.org/drawingml/2006/chartDrawing">
    <cdr:from>
      <cdr:x>0.11375</cdr:x>
      <cdr:y>0.34825</cdr:y>
    </cdr:from>
    <cdr:to>
      <cdr:x>0.23975</cdr:x>
      <cdr:y>0.42875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9456" y="2225762"/>
          <a:ext cx="1084935" cy="5144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Loans</a:t>
          </a:r>
        </a:p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(30%)</a:t>
          </a:r>
        </a:p>
      </cdr:txBody>
    </cdr:sp>
  </cdr:relSizeAnchor>
  <cdr:relSizeAnchor xmlns:cdr="http://schemas.openxmlformats.org/drawingml/2006/chartDrawing">
    <cdr:from>
      <cdr:x>0.15175</cdr:x>
      <cdr:y>0.8965</cdr:y>
    </cdr:from>
    <cdr:to>
      <cdr:x>0.3</cdr:x>
      <cdr:y>0.9755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6659" y="5729778"/>
          <a:ext cx="1276521" cy="504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Work-Study</a:t>
          </a:r>
        </a:p>
        <a:p xmlns:a="http://schemas.openxmlformats.org/drawingml/2006/main">
          <a:pPr algn="ctr" rtl="0">
            <a:defRPr sz="1000"/>
          </a:pP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(5%)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0.171</cdr:x>
      <cdr:y>0.9585</cdr:y>
    </cdr:from>
    <cdr:to>
      <cdr:x>0.27175</cdr:x>
      <cdr:y>0.99425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26037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0.9585</cdr:y>
    </cdr:from>
    <cdr:to>
      <cdr:x>0.499</cdr:x>
      <cdr:y>0.99425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26037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0.9585</cdr:y>
    </cdr:from>
    <cdr:to>
      <cdr:x>0.81675</cdr:x>
      <cdr:y>0.99425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26037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0.173</cdr:x>
      <cdr:y>0.386</cdr:y>
    </cdr:from>
    <cdr:to>
      <cdr:x>0.28025</cdr:x>
      <cdr:y>0.444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9634" y="2467032"/>
          <a:ext cx="923487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$ 155.5</a:t>
          </a:r>
        </a:p>
      </cdr:txBody>
    </cdr:sp>
  </cdr:relSizeAnchor>
  <cdr:relSizeAnchor xmlns:cdr="http://schemas.openxmlformats.org/drawingml/2006/chartDrawing">
    <cdr:from>
      <cdr:x>0.42082</cdr:x>
      <cdr:y>0.87632</cdr:y>
    </cdr:from>
    <cdr:to>
      <cdr:x>0.49382</cdr:x>
      <cdr:y>0.93007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6257" y="5595089"/>
          <a:ext cx="629052" cy="343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7%</a:t>
          </a:r>
        </a:p>
      </cdr:txBody>
    </cdr:sp>
  </cdr:relSizeAnchor>
  <cdr:relSizeAnchor xmlns:cdr="http://schemas.openxmlformats.org/drawingml/2006/chartDrawing">
    <cdr:from>
      <cdr:x>0.65952</cdr:x>
      <cdr:y>0.67808</cdr:y>
    </cdr:from>
    <cdr:to>
      <cdr:x>0.72477</cdr:x>
      <cdr:y>0.72883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3206" y="4329336"/>
          <a:ext cx="562269" cy="3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37%</a:t>
          </a:r>
        </a:p>
      </cdr:txBody>
    </cdr:sp>
  </cdr:relSizeAnchor>
  <cdr:relSizeAnchor xmlns:cdr="http://schemas.openxmlformats.org/drawingml/2006/chartDrawing">
    <cdr:from>
      <cdr:x>0.64241</cdr:x>
      <cdr:y>0.56866</cdr:y>
    </cdr:from>
    <cdr:to>
      <cdr:x>0.74093</cdr:x>
      <cdr:y>0.67141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742" y="3630770"/>
          <a:ext cx="848983" cy="656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$100.9</a:t>
          </a:r>
        </a:p>
      </cdr:txBody>
    </cdr:sp>
  </cdr:relSizeAnchor>
  <cdr:relSizeAnchor xmlns:cdr="http://schemas.openxmlformats.org/drawingml/2006/chartDrawing">
    <cdr:from>
      <cdr:x>0.43636</cdr:x>
      <cdr:y>0.81164</cdr:y>
    </cdr:from>
    <cdr:to>
      <cdr:x>0.50936</cdr:x>
      <cdr:y>0.87179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0202" y="5182100"/>
          <a:ext cx="629052" cy="384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$18.0</a:t>
          </a:r>
        </a:p>
      </cdr:txBody>
    </cdr:sp>
  </cdr:relSizeAnchor>
  <cdr:relSizeAnchor xmlns:cdr="http://schemas.openxmlformats.org/drawingml/2006/chartDrawing">
    <cdr:from>
      <cdr:x>0.19</cdr:x>
      <cdr:y>0.489</cdr:y>
    </cdr:from>
    <cdr:to>
      <cdr:x>0.263</cdr:x>
      <cdr:y>0.547</cdr:y>
    </cdr:to>
    <cdr:sp macro="" textlink="">
      <cdr:nvSpPr>
        <cdr:cNvPr id="51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6014" y="3125333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57%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0.171</cdr:x>
      <cdr:y>0.9605</cdr:y>
    </cdr:from>
    <cdr:to>
      <cdr:x>0.27175</cdr:x>
      <cdr:y>0.99625</cdr:y>
    </cdr:to>
    <cdr:sp macro="" textlink="">
      <cdr:nvSpPr>
        <cdr:cNvPr id="296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6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96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0.17964</cdr:x>
      <cdr:y>0.66892</cdr:y>
    </cdr:from>
    <cdr:to>
      <cdr:x>0.25264</cdr:x>
      <cdr:y>0.72692</cdr:y>
    </cdr:to>
    <cdr:sp macro="" textlink="">
      <cdr:nvSpPr>
        <cdr:cNvPr id="2969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7946" y="4270865"/>
          <a:ext cx="629052" cy="37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39%</a:t>
          </a:r>
        </a:p>
      </cdr:txBody>
    </cdr:sp>
  </cdr:relSizeAnchor>
  <cdr:relSizeAnchor xmlns:cdr="http://schemas.openxmlformats.org/drawingml/2006/chartDrawing">
    <cdr:from>
      <cdr:x>0.41059</cdr:x>
      <cdr:y>0.89375</cdr:y>
    </cdr:from>
    <cdr:to>
      <cdr:x>0.48359</cdr:x>
      <cdr:y>0.9475</cdr:y>
    </cdr:to>
    <cdr:sp macro="" textlink="">
      <cdr:nvSpPr>
        <cdr:cNvPr id="2969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8127" y="5706350"/>
          <a:ext cx="629052" cy="343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12%</a:t>
          </a:r>
        </a:p>
      </cdr:txBody>
    </cdr:sp>
  </cdr:relSizeAnchor>
  <cdr:relSizeAnchor xmlns:cdr="http://schemas.openxmlformats.org/drawingml/2006/chartDrawing">
    <cdr:from>
      <cdr:x>0.65275</cdr:x>
      <cdr:y>0.53971</cdr:y>
    </cdr:from>
    <cdr:to>
      <cdr:x>0.72575</cdr:x>
      <cdr:y>0.60821</cdr:y>
    </cdr:to>
    <cdr:sp macro="" textlink="">
      <cdr:nvSpPr>
        <cdr:cNvPr id="2969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4843" y="3445908"/>
          <a:ext cx="629052" cy="437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$64.9</a:t>
          </a:r>
        </a:p>
      </cdr:txBody>
    </cdr:sp>
  </cdr:relSizeAnchor>
  <cdr:relSizeAnchor xmlns:cdr="http://schemas.openxmlformats.org/drawingml/2006/chartDrawing">
    <cdr:from>
      <cdr:x>0.65607</cdr:x>
      <cdr:y>0.61997</cdr:y>
    </cdr:from>
    <cdr:to>
      <cdr:x>0.72132</cdr:x>
      <cdr:y>0.67072</cdr:y>
    </cdr:to>
    <cdr:sp macro="" textlink="">
      <cdr:nvSpPr>
        <cdr:cNvPr id="2969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3441" y="3958326"/>
          <a:ext cx="562269" cy="3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49%</a:t>
          </a:r>
        </a:p>
      </cdr:txBody>
    </cdr:sp>
  </cdr:relSizeAnchor>
  <cdr:relSizeAnchor xmlns:cdr="http://schemas.openxmlformats.org/drawingml/2006/chartDrawing">
    <cdr:from>
      <cdr:x>0.3995</cdr:x>
      <cdr:y>0.84075</cdr:y>
    </cdr:from>
    <cdr:to>
      <cdr:x>0.519</cdr:x>
      <cdr:y>0.8945</cdr:y>
    </cdr:to>
    <cdr:sp macro="" textlink="">
      <cdr:nvSpPr>
        <cdr:cNvPr id="296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9935" y="5373464"/>
          <a:ext cx="1028966" cy="343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$15.6</a:t>
          </a:r>
        </a:p>
      </cdr:txBody>
    </cdr:sp>
  </cdr:relSizeAnchor>
  <cdr:relSizeAnchor xmlns:cdr="http://schemas.openxmlformats.org/drawingml/2006/chartDrawing">
    <cdr:from>
      <cdr:x>0.16755</cdr:x>
      <cdr:y>0.60731</cdr:y>
    </cdr:from>
    <cdr:to>
      <cdr:x>0.25705</cdr:x>
      <cdr:y>0.66981</cdr:y>
    </cdr:to>
    <cdr:sp macro="" textlink="">
      <cdr:nvSpPr>
        <cdr:cNvPr id="2969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3766" y="3877509"/>
          <a:ext cx="771235" cy="399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$51.9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0.171</cdr:x>
      <cdr:y>0.9605</cdr:y>
    </cdr:from>
    <cdr:to>
      <cdr:x>0.27175</cdr:x>
      <cdr:y>0.99625</cdr:y>
    </cdr:to>
    <cdr:sp macro="" textlink="">
      <cdr:nvSpPr>
        <cdr:cNvPr id="297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7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97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0.17964</cdr:x>
      <cdr:y>0.39418</cdr:y>
    </cdr:from>
    <cdr:to>
      <cdr:x>0.28325</cdr:x>
      <cdr:y>0.45218</cdr:y>
    </cdr:to>
    <cdr:sp macro="" textlink="">
      <cdr:nvSpPr>
        <cdr:cNvPr id="2979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7961" y="2516705"/>
          <a:ext cx="892820" cy="370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$103.6</a:t>
          </a:r>
        </a:p>
      </cdr:txBody>
    </cdr:sp>
  </cdr:relSizeAnchor>
  <cdr:relSizeAnchor xmlns:cdr="http://schemas.openxmlformats.org/drawingml/2006/chartDrawing">
    <cdr:from>
      <cdr:x>0.47145</cdr:x>
      <cdr:y>0.84085</cdr:y>
    </cdr:from>
    <cdr:to>
      <cdr:x>0.54445</cdr:x>
      <cdr:y>0.8871</cdr:y>
    </cdr:to>
    <cdr:sp macro="" textlink="">
      <cdr:nvSpPr>
        <cdr:cNvPr id="2979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2585" y="5368591"/>
          <a:ext cx="629052" cy="295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$2.4</a:t>
          </a:r>
        </a:p>
      </cdr:txBody>
    </cdr:sp>
  </cdr:relSizeAnchor>
  <cdr:relSizeAnchor xmlns:cdr="http://schemas.openxmlformats.org/drawingml/2006/chartDrawing">
    <cdr:from>
      <cdr:x>0.648</cdr:x>
      <cdr:y>0.79525</cdr:y>
    </cdr:from>
    <cdr:to>
      <cdr:x>0.76625</cdr:x>
      <cdr:y>0.86375</cdr:y>
    </cdr:to>
    <cdr:sp macro="" textlink="">
      <cdr:nvSpPr>
        <cdr:cNvPr id="29799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9669" y="5082661"/>
          <a:ext cx="1018203" cy="437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$36.1</a:t>
          </a:r>
        </a:p>
      </cdr:txBody>
    </cdr:sp>
  </cdr:relSizeAnchor>
  <cdr:relSizeAnchor xmlns:cdr="http://schemas.openxmlformats.org/drawingml/2006/chartDrawing">
    <cdr:from>
      <cdr:x>0.19</cdr:x>
      <cdr:y>0.495</cdr:y>
    </cdr:from>
    <cdr:to>
      <cdr:x>0.263</cdr:x>
      <cdr:y>0.553</cdr:y>
    </cdr:to>
    <cdr:sp macro="" textlink="">
      <cdr:nvSpPr>
        <cdr:cNvPr id="29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6014" y="3163681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73%</a:t>
          </a:r>
        </a:p>
      </cdr:txBody>
    </cdr:sp>
  </cdr:relSizeAnchor>
  <cdr:relSizeAnchor xmlns:cdr="http://schemas.openxmlformats.org/drawingml/2006/chartDrawing">
    <cdr:from>
      <cdr:x>0.43129</cdr:x>
      <cdr:y>0.88034</cdr:y>
    </cdr:from>
    <cdr:to>
      <cdr:x>0.50754</cdr:x>
      <cdr:y>0.92359</cdr:y>
    </cdr:to>
    <cdr:sp macro="" textlink="">
      <cdr:nvSpPr>
        <cdr:cNvPr id="29799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6515" y="5620744"/>
          <a:ext cx="657058" cy="276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2%</a:t>
          </a:r>
        </a:p>
      </cdr:txBody>
    </cdr:sp>
  </cdr:relSizeAnchor>
  <cdr:relSizeAnchor xmlns:cdr="http://schemas.openxmlformats.org/drawingml/2006/chartDrawing">
    <cdr:from>
      <cdr:x>0.66125</cdr:x>
      <cdr:y>0.856</cdr:y>
    </cdr:from>
    <cdr:to>
      <cdr:x>0.7265</cdr:x>
      <cdr:y>0.90675</cdr:y>
    </cdr:to>
    <cdr:sp macro="" textlink="">
      <cdr:nvSpPr>
        <cdr:cNvPr id="29799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3759" y="5470931"/>
          <a:ext cx="561842" cy="324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25%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597240" cy="63829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0.16725</cdr:x>
      <cdr:y>0.963</cdr:y>
    </cdr:from>
    <cdr:to>
      <cdr:x>0.268</cdr:x>
      <cdr:y>0.99875</cdr:y>
    </cdr:to>
    <cdr:sp macro="" textlink="">
      <cdr:nvSpPr>
        <cdr:cNvPr id="270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012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70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0.15024</cdr:x>
      <cdr:y>0.857</cdr:y>
    </cdr:from>
    <cdr:to>
      <cdr:x>0.28674</cdr:x>
      <cdr:y>0.89975</cdr:y>
    </cdr:to>
    <cdr:sp macro="" textlink="">
      <cdr:nvSpPr>
        <cdr:cNvPr id="2703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1688" y="5470220"/>
          <a:ext cx="1173524" cy="272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$20.4</a:t>
          </a:r>
        </a:p>
      </cdr:txBody>
    </cdr:sp>
  </cdr:relSizeAnchor>
  <cdr:relSizeAnchor xmlns:cdr="http://schemas.openxmlformats.org/drawingml/2006/chartDrawing">
    <cdr:from>
      <cdr:x>0.62525</cdr:x>
      <cdr:y>0.389</cdr:y>
    </cdr:from>
    <cdr:to>
      <cdr:x>0.76175</cdr:x>
      <cdr:y>0.43075</cdr:y>
    </cdr:to>
    <cdr:sp macro="" textlink="">
      <cdr:nvSpPr>
        <cdr:cNvPr id="270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3778" y="2486206"/>
          <a:ext cx="1175347" cy="266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$149.1</a:t>
          </a:r>
        </a:p>
      </cdr:txBody>
    </cdr:sp>
  </cdr:relSizeAnchor>
  <cdr:relSizeAnchor xmlns:cdr="http://schemas.openxmlformats.org/drawingml/2006/chartDrawing">
    <cdr:from>
      <cdr:x>0.39243</cdr:x>
      <cdr:y>0.86263</cdr:y>
    </cdr:from>
    <cdr:to>
      <cdr:x>0.51568</cdr:x>
      <cdr:y>0.90538</cdr:y>
    </cdr:to>
    <cdr:sp macro="" textlink="">
      <cdr:nvSpPr>
        <cdr:cNvPr id="2703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3855" y="5506180"/>
          <a:ext cx="1059610" cy="272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$19.9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142875</xdr:rowOff>
    </xdr:from>
    <xdr:to>
      <xdr:col>6</xdr:col>
      <xdr:colOff>533400</xdr:colOff>
      <xdr:row>32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4</xdr:row>
      <xdr:rowOff>142875</xdr:rowOff>
    </xdr:from>
    <xdr:to>
      <xdr:col>15</xdr:col>
      <xdr:colOff>9525</xdr:colOff>
      <xdr:row>32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0.171</cdr:x>
      <cdr:y>0.963</cdr:y>
    </cdr:from>
    <cdr:to>
      <cdr:x>0.27175</cdr:x>
      <cdr:y>0.99875</cdr:y>
    </cdr:to>
    <cdr:sp macro="" textlink="">
      <cdr:nvSpPr>
        <cdr:cNvPr id="219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19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19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0.14882</cdr:x>
      <cdr:y>0.80444</cdr:y>
    </cdr:from>
    <cdr:to>
      <cdr:x>0.28532</cdr:x>
      <cdr:y>0.84644</cdr:y>
    </cdr:to>
    <cdr:sp macro="" textlink="">
      <cdr:nvSpPr>
        <cdr:cNvPr id="2191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2393" y="5136130"/>
          <a:ext cx="1176240" cy="268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$20.0</a:t>
          </a:r>
        </a:p>
      </cdr:txBody>
    </cdr:sp>
  </cdr:relSizeAnchor>
  <cdr:relSizeAnchor xmlns:cdr="http://schemas.openxmlformats.org/drawingml/2006/chartDrawing">
    <cdr:from>
      <cdr:x>0.61621</cdr:x>
      <cdr:y>0.348</cdr:y>
    </cdr:from>
    <cdr:to>
      <cdr:x>0.75271</cdr:x>
      <cdr:y>0.39075</cdr:y>
    </cdr:to>
    <cdr:sp macro="" textlink="">
      <cdr:nvSpPr>
        <cdr:cNvPr id="2191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9937" y="2221885"/>
          <a:ext cx="1176241" cy="272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$81.1</a:t>
          </a:r>
        </a:p>
      </cdr:txBody>
    </cdr:sp>
  </cdr:relSizeAnchor>
  <cdr:relSizeAnchor xmlns:cdr="http://schemas.openxmlformats.org/drawingml/2006/chartDrawing">
    <cdr:from>
      <cdr:x>0.3933</cdr:x>
      <cdr:y>0.81455</cdr:y>
    </cdr:from>
    <cdr:to>
      <cdr:x>0.51655</cdr:x>
      <cdr:y>0.85905</cdr:y>
    </cdr:to>
    <cdr:sp macro="" textlink="">
      <cdr:nvSpPr>
        <cdr:cNvPr id="2191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9088" y="5200699"/>
          <a:ext cx="1062064" cy="2841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$17.6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0.16725</cdr:x>
      <cdr:y>0.9605</cdr:y>
    </cdr:from>
    <cdr:to>
      <cdr:x>0.268</cdr:x>
      <cdr:y>0.99625</cdr:y>
    </cdr:to>
    <cdr:sp macro="" textlink="">
      <cdr:nvSpPr>
        <cdr:cNvPr id="269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012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0.42255</cdr:x>
      <cdr:y>0.9605</cdr:y>
    </cdr:from>
    <cdr:to>
      <cdr:x>0.49555</cdr:x>
      <cdr:y>0.99625</cdr:y>
    </cdr:to>
    <cdr:sp macro="" textlink="">
      <cdr:nvSpPr>
        <cdr:cNvPr id="269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1139" y="6132530"/>
          <a:ext cx="629052" cy="228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69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0.22325</cdr:x>
      <cdr:y>0.839</cdr:y>
    </cdr:from>
    <cdr:to>
      <cdr:x>0.35975</cdr:x>
      <cdr:y>0.88075</cdr:y>
    </cdr:to>
    <cdr:sp macro="" textlink="">
      <cdr:nvSpPr>
        <cdr:cNvPr id="2693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2316" y="5362280"/>
          <a:ext cx="1175347" cy="266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$0.4</a:t>
          </a:r>
        </a:p>
      </cdr:txBody>
    </cdr:sp>
  </cdr:relSizeAnchor>
  <cdr:relSizeAnchor xmlns:cdr="http://schemas.openxmlformats.org/drawingml/2006/chartDrawing">
    <cdr:from>
      <cdr:x>0.62325</cdr:x>
      <cdr:y>0.382</cdr:y>
    </cdr:from>
    <cdr:to>
      <cdr:x>0.75975</cdr:x>
      <cdr:y>0.42475</cdr:y>
    </cdr:to>
    <cdr:sp macro="" textlink="">
      <cdr:nvSpPr>
        <cdr:cNvPr id="2693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556" y="2441467"/>
          <a:ext cx="1175347" cy="273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$68.1</a:t>
          </a:r>
        </a:p>
      </cdr:txBody>
    </cdr:sp>
  </cdr:relSizeAnchor>
  <cdr:relSizeAnchor xmlns:cdr="http://schemas.openxmlformats.org/drawingml/2006/chartDrawing">
    <cdr:from>
      <cdr:x>0.45202</cdr:x>
      <cdr:y>0.83656</cdr:y>
    </cdr:from>
    <cdr:to>
      <cdr:x>0.57527</cdr:x>
      <cdr:y>0.88106</cdr:y>
    </cdr:to>
    <cdr:sp macro="" textlink="">
      <cdr:nvSpPr>
        <cdr:cNvPr id="2693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5103" y="5341207"/>
          <a:ext cx="1062064" cy="2841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$2.3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7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7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0.1622</cdr:x>
      <cdr:y>0.40503</cdr:y>
    </cdr:from>
    <cdr:to>
      <cdr:x>0.27845</cdr:x>
      <cdr:y>0.46303</cdr:y>
    </cdr:to>
    <cdr:sp macro="" textlink="">
      <cdr:nvSpPr>
        <cdr:cNvPr id="287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7738" y="2586012"/>
          <a:ext cx="1001744" cy="370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$189.4</a:t>
          </a:r>
        </a:p>
      </cdr:txBody>
    </cdr:sp>
  </cdr:relSizeAnchor>
  <cdr:relSizeAnchor xmlns:cdr="http://schemas.openxmlformats.org/drawingml/2006/chartDrawing">
    <cdr:from>
      <cdr:x>0.39773</cdr:x>
      <cdr:y>0.49757</cdr:y>
    </cdr:from>
    <cdr:to>
      <cdr:x>0.48723</cdr:x>
      <cdr:y>0.56457</cdr:y>
    </cdr:to>
    <cdr:sp macro="" textlink="">
      <cdr:nvSpPr>
        <cdr:cNvPr id="287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7274" y="3176855"/>
          <a:ext cx="771234" cy="427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$158.3</a:t>
          </a:r>
        </a:p>
      </cdr:txBody>
    </cdr:sp>
  </cdr:relSizeAnchor>
  <cdr:relSizeAnchor xmlns:cdr="http://schemas.openxmlformats.org/drawingml/2006/chartDrawing">
    <cdr:from>
      <cdr:x>0.67386</cdr:x>
      <cdr:y>0.88576</cdr:y>
    </cdr:from>
    <cdr:to>
      <cdr:x>0.73911</cdr:x>
      <cdr:y>0.93651</cdr:y>
    </cdr:to>
    <cdr:sp macro="" textlink="">
      <cdr:nvSpPr>
        <cdr:cNvPr id="287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6790" y="5655317"/>
          <a:ext cx="562268" cy="3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1%</a:t>
          </a:r>
        </a:p>
      </cdr:txBody>
    </cdr:sp>
  </cdr:relSizeAnchor>
  <cdr:relSizeAnchor xmlns:cdr="http://schemas.openxmlformats.org/drawingml/2006/chartDrawing">
    <cdr:from>
      <cdr:x>0.17573</cdr:x>
      <cdr:y>0.47996</cdr:y>
    </cdr:from>
    <cdr:to>
      <cdr:x>0.24873</cdr:x>
      <cdr:y>0.53796</cdr:y>
    </cdr:to>
    <cdr:sp macro="" textlink="">
      <cdr:nvSpPr>
        <cdr:cNvPr id="287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4267" y="3064394"/>
          <a:ext cx="629052" cy="37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54%</a:t>
          </a:r>
        </a:p>
      </cdr:txBody>
    </cdr:sp>
  </cdr:relSizeAnchor>
  <cdr:relSizeAnchor xmlns:cdr="http://schemas.openxmlformats.org/drawingml/2006/chartDrawing">
    <cdr:from>
      <cdr:x>0.41214</cdr:x>
      <cdr:y>0.57385</cdr:y>
    </cdr:from>
    <cdr:to>
      <cdr:x>0.48514</cdr:x>
      <cdr:y>0.6276</cdr:y>
    </cdr:to>
    <cdr:sp macro="" textlink="">
      <cdr:nvSpPr>
        <cdr:cNvPr id="2877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448" y="3663870"/>
          <a:ext cx="629052" cy="343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45%</a:t>
          </a:r>
        </a:p>
      </cdr:txBody>
    </cdr:sp>
  </cdr:relSizeAnchor>
  <cdr:relSizeAnchor xmlns:cdr="http://schemas.openxmlformats.org/drawingml/2006/chartDrawing">
    <cdr:from>
      <cdr:x>0.7015</cdr:x>
      <cdr:y>0.8425</cdr:y>
    </cdr:from>
    <cdr:to>
      <cdr:x>0.77675</cdr:x>
      <cdr:y>0.89277</cdr:y>
    </cdr:to>
    <cdr:sp macro="" textlink="">
      <cdr:nvSpPr>
        <cdr:cNvPr id="2877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4929" y="5379131"/>
          <a:ext cx="648441" cy="3209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$3.5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8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8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0.16018</cdr:x>
      <cdr:y>0.384</cdr:y>
    </cdr:from>
    <cdr:to>
      <cdr:x>0.25216</cdr:x>
      <cdr:y>0.442</cdr:y>
    </cdr:to>
    <cdr:sp macro="" textlink="">
      <cdr:nvSpPr>
        <cdr:cNvPr id="2887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0320" y="2451735"/>
          <a:ext cx="792569" cy="37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$118.7</a:t>
          </a:r>
        </a:p>
      </cdr:txBody>
    </cdr:sp>
  </cdr:relSizeAnchor>
  <cdr:relSizeAnchor xmlns:cdr="http://schemas.openxmlformats.org/drawingml/2006/chartDrawing">
    <cdr:from>
      <cdr:x>0.40609</cdr:x>
      <cdr:y>0.73901</cdr:y>
    </cdr:from>
    <cdr:to>
      <cdr:x>0.47909</cdr:x>
      <cdr:y>0.79276</cdr:y>
    </cdr:to>
    <cdr:sp macro="" textlink="">
      <cdr:nvSpPr>
        <cdr:cNvPr id="2887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9350" y="4718384"/>
          <a:ext cx="629052" cy="343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$44.9</a:t>
          </a:r>
        </a:p>
      </cdr:txBody>
    </cdr:sp>
  </cdr:relSizeAnchor>
  <cdr:relSizeAnchor xmlns:cdr="http://schemas.openxmlformats.org/drawingml/2006/chartDrawing">
    <cdr:from>
      <cdr:x>0.68723</cdr:x>
      <cdr:y>0.88017</cdr:y>
    </cdr:from>
    <cdr:to>
      <cdr:x>0.75248</cdr:x>
      <cdr:y>0.93092</cdr:y>
    </cdr:to>
    <cdr:sp macro="" textlink="">
      <cdr:nvSpPr>
        <cdr:cNvPr id="2887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1953" y="5632772"/>
          <a:ext cx="562269" cy="324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2%</a:t>
          </a:r>
        </a:p>
      </cdr:txBody>
    </cdr:sp>
  </cdr:relSizeAnchor>
  <cdr:relSizeAnchor xmlns:cdr="http://schemas.openxmlformats.org/drawingml/2006/chartDrawing">
    <cdr:from>
      <cdr:x>0.18091</cdr:x>
      <cdr:y>0.4655</cdr:y>
    </cdr:from>
    <cdr:to>
      <cdr:x>0.25391</cdr:x>
      <cdr:y>0.5235</cdr:y>
    </cdr:to>
    <cdr:sp macro="" textlink="">
      <cdr:nvSpPr>
        <cdr:cNvPr id="2887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915" y="2972090"/>
          <a:ext cx="629052" cy="370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71%</a:t>
          </a:r>
        </a:p>
      </cdr:txBody>
    </cdr:sp>
  </cdr:relSizeAnchor>
  <cdr:relSizeAnchor xmlns:cdr="http://schemas.openxmlformats.org/drawingml/2006/chartDrawing">
    <cdr:from>
      <cdr:x>0.41214</cdr:x>
      <cdr:y>0.81642</cdr:y>
    </cdr:from>
    <cdr:to>
      <cdr:x>0.48514</cdr:x>
      <cdr:y>0.87017</cdr:y>
    </cdr:to>
    <cdr:sp macro="" textlink="">
      <cdr:nvSpPr>
        <cdr:cNvPr id="28877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448" y="5212595"/>
          <a:ext cx="629052" cy="343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27%</a:t>
          </a:r>
        </a:p>
      </cdr:txBody>
    </cdr:sp>
  </cdr:relSizeAnchor>
  <cdr:relSizeAnchor xmlns:cdr="http://schemas.openxmlformats.org/drawingml/2006/chartDrawing">
    <cdr:from>
      <cdr:x>0.714</cdr:x>
      <cdr:y>0.8315</cdr:y>
    </cdr:from>
    <cdr:to>
      <cdr:x>0.77925</cdr:x>
      <cdr:y>0.88225</cdr:y>
    </cdr:to>
    <cdr:sp macro="" textlink="">
      <cdr:nvSpPr>
        <cdr:cNvPr id="2887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7968" y="5314345"/>
          <a:ext cx="561842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$3.0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9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9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9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0.16827</cdr:x>
      <cdr:y>0.62059</cdr:y>
    </cdr:from>
    <cdr:to>
      <cdr:x>0.24127</cdr:x>
      <cdr:y>0.67859</cdr:y>
    </cdr:to>
    <cdr:sp macro="" textlink="">
      <cdr:nvSpPr>
        <cdr:cNvPr id="289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032" y="3962278"/>
          <a:ext cx="629052" cy="37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$70.7</a:t>
          </a:r>
        </a:p>
      </cdr:txBody>
    </cdr:sp>
  </cdr:relSizeAnchor>
  <cdr:relSizeAnchor xmlns:cdr="http://schemas.openxmlformats.org/drawingml/2006/chartDrawing">
    <cdr:from>
      <cdr:x>0.40191</cdr:x>
      <cdr:y>0.409</cdr:y>
    </cdr:from>
    <cdr:to>
      <cdr:x>0.50259</cdr:x>
      <cdr:y>0.476</cdr:y>
    </cdr:to>
    <cdr:sp macro="" textlink="">
      <cdr:nvSpPr>
        <cdr:cNvPr id="289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3318" y="2611353"/>
          <a:ext cx="867579" cy="427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$113.3</a:t>
          </a:r>
        </a:p>
      </cdr:txBody>
    </cdr:sp>
  </cdr:relSizeAnchor>
  <cdr:relSizeAnchor xmlns:cdr="http://schemas.openxmlformats.org/drawingml/2006/chartDrawing">
    <cdr:from>
      <cdr:x>0.67311</cdr:x>
      <cdr:y>0.9</cdr:y>
    </cdr:from>
    <cdr:to>
      <cdr:x>0.73836</cdr:x>
      <cdr:y>0.95075</cdr:y>
    </cdr:to>
    <cdr:sp macro="" textlink="">
      <cdr:nvSpPr>
        <cdr:cNvPr id="289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0327" y="5746254"/>
          <a:ext cx="562269" cy="3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&lt;1%</a:t>
          </a:r>
        </a:p>
      </cdr:txBody>
    </cdr:sp>
  </cdr:relSizeAnchor>
  <cdr:relSizeAnchor xmlns:cdr="http://schemas.openxmlformats.org/drawingml/2006/chartDrawing">
    <cdr:from>
      <cdr:x>0.17518</cdr:x>
      <cdr:y>0.70057</cdr:y>
    </cdr:from>
    <cdr:to>
      <cdr:x>0.24918</cdr:x>
      <cdr:y>0.75857</cdr:y>
    </cdr:to>
    <cdr:sp macro="" textlink="">
      <cdr:nvSpPr>
        <cdr:cNvPr id="289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9564" y="4472922"/>
          <a:ext cx="637669" cy="37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38%</a:t>
          </a:r>
        </a:p>
      </cdr:txBody>
    </cdr:sp>
  </cdr:relSizeAnchor>
  <cdr:relSizeAnchor xmlns:cdr="http://schemas.openxmlformats.org/drawingml/2006/chartDrawing">
    <cdr:from>
      <cdr:x>0.413</cdr:x>
      <cdr:y>0.52372</cdr:y>
    </cdr:from>
    <cdr:to>
      <cdr:x>0.486</cdr:x>
      <cdr:y>0.57747</cdr:y>
    </cdr:to>
    <cdr:sp macro="" textlink="">
      <cdr:nvSpPr>
        <cdr:cNvPr id="289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8882" y="3343821"/>
          <a:ext cx="629052" cy="343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61%</a:t>
          </a:r>
        </a:p>
      </cdr:txBody>
    </cdr:sp>
  </cdr:relSizeAnchor>
  <cdr:relSizeAnchor xmlns:cdr="http://schemas.openxmlformats.org/drawingml/2006/chartDrawing">
    <cdr:from>
      <cdr:x>0.70625</cdr:x>
      <cdr:y>0.84975</cdr:y>
    </cdr:from>
    <cdr:to>
      <cdr:x>0.7715</cdr:x>
      <cdr:y>0.9005</cdr:y>
    </cdr:to>
    <cdr:sp macro="" textlink="">
      <cdr:nvSpPr>
        <cdr:cNvPr id="2898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36" y="5430986"/>
          <a:ext cx="561842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$0.5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0.03018</cdr:x>
      <cdr:y>0.84136</cdr:y>
    </cdr:from>
    <cdr:to>
      <cdr:x>0.2938</cdr:x>
      <cdr:y>0.98549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43" y="3785767"/>
          <a:ext cx="1104829" cy="6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Not</a:t>
          </a:r>
        </a:p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2,393 (22%)</a:t>
          </a: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0.69399</cdr:x>
      <cdr:y>0.1951</cdr:y>
    </cdr:from>
    <cdr:to>
      <cdr:x>0.98497</cdr:x>
      <cdr:y>0.28613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1681" y="880304"/>
          <a:ext cx="1219510" cy="409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8,418 (78%)</a:t>
          </a: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0.01136</cdr:x>
      <cdr:y>0.01059</cdr:y>
    </cdr:from>
    <cdr:to>
      <cdr:x>0.98399</cdr:x>
      <cdr:y>0.14616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076295" cy="609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Graduate &amp; Professional Students</a:t>
          </a:r>
        </a:p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1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Population of Graduate &amp; Professional Students = 10,811</a:t>
          </a:r>
        </a:p>
      </cdr:txBody>
    </cdr:sp>
  </cdr:relSizeAnchor>
  <cdr:relSizeAnchor xmlns:cdr="http://schemas.openxmlformats.org/drawingml/2006/chartDrawing">
    <cdr:from>
      <cdr:x>0.25128</cdr:x>
      <cdr:y>0.72244</cdr:y>
    </cdr:from>
    <cdr:to>
      <cdr:x>0.63535</cdr:x>
      <cdr:y>0.86657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6307" y="3251100"/>
          <a:ext cx="1609629" cy="6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0.171</cdr:x>
      <cdr:y>0.963</cdr:y>
    </cdr:from>
    <cdr:to>
      <cdr:x>0.27175</cdr:x>
      <cdr:y>0.99875</cdr:y>
    </cdr:to>
    <cdr:sp macro="" textlink="">
      <cdr:nvSpPr>
        <cdr:cNvPr id="290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90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90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0.15902</cdr:x>
      <cdr:y>0.44862</cdr:y>
    </cdr:from>
    <cdr:to>
      <cdr:x>0.27288</cdr:x>
      <cdr:y>0.52914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0338" y="2864292"/>
          <a:ext cx="981146" cy="514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$131.4</a:t>
          </a:r>
        </a:p>
      </cdr:txBody>
    </cdr:sp>
  </cdr:relSizeAnchor>
  <cdr:relSizeAnchor xmlns:cdr="http://schemas.openxmlformats.org/drawingml/2006/chartDrawing">
    <cdr:from>
      <cdr:x>0.39084</cdr:x>
      <cdr:y>0.4095</cdr:y>
    </cdr:from>
    <cdr:to>
      <cdr:x>0.49159</cdr:x>
      <cdr:y>0.481</cdr:y>
    </cdr:to>
    <cdr:sp macro="" textlink="">
      <cdr:nvSpPr>
        <cdr:cNvPr id="2908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7939" y="2614546"/>
          <a:ext cx="868177" cy="456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$139.5</a:t>
          </a:r>
        </a:p>
      </cdr:txBody>
    </cdr:sp>
  </cdr:relSizeAnchor>
  <cdr:relSizeAnchor xmlns:cdr="http://schemas.openxmlformats.org/drawingml/2006/chartDrawing">
    <cdr:from>
      <cdr:x>0.6745</cdr:x>
      <cdr:y>0.88525</cdr:y>
    </cdr:from>
    <cdr:to>
      <cdr:x>0.73975</cdr:x>
      <cdr:y>0.936</cdr:y>
    </cdr:to>
    <cdr:sp macro="" textlink="">
      <cdr:nvSpPr>
        <cdr:cNvPr id="2908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7850" y="5657876"/>
          <a:ext cx="561841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1%</a:t>
          </a:r>
        </a:p>
      </cdr:txBody>
    </cdr:sp>
  </cdr:relSizeAnchor>
  <cdr:relSizeAnchor xmlns:cdr="http://schemas.openxmlformats.org/drawingml/2006/chartDrawing">
    <cdr:from>
      <cdr:x>0.17964</cdr:x>
      <cdr:y>0.55153</cdr:y>
    </cdr:from>
    <cdr:to>
      <cdr:x>0.25264</cdr:x>
      <cdr:y>0.60954</cdr:y>
    </cdr:to>
    <cdr:sp macro="" textlink="">
      <cdr:nvSpPr>
        <cdr:cNvPr id="2908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7946" y="3521400"/>
          <a:ext cx="629052" cy="370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48%</a:t>
          </a:r>
        </a:p>
      </cdr:txBody>
    </cdr:sp>
  </cdr:relSizeAnchor>
  <cdr:relSizeAnchor xmlns:cdr="http://schemas.openxmlformats.org/drawingml/2006/chartDrawing">
    <cdr:from>
      <cdr:x>0.41202</cdr:x>
      <cdr:y>0.51855</cdr:y>
    </cdr:from>
    <cdr:to>
      <cdr:x>0.48502</cdr:x>
      <cdr:y>0.5723</cdr:y>
    </cdr:to>
    <cdr:sp macro="" textlink="">
      <cdr:nvSpPr>
        <cdr:cNvPr id="2908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0462" y="3310775"/>
          <a:ext cx="629052" cy="343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51%</a:t>
          </a:r>
        </a:p>
      </cdr:txBody>
    </cdr:sp>
  </cdr:relSizeAnchor>
  <cdr:relSizeAnchor xmlns:cdr="http://schemas.openxmlformats.org/drawingml/2006/chartDrawing">
    <cdr:from>
      <cdr:x>0.718</cdr:x>
      <cdr:y>0.83375</cdr:y>
    </cdr:from>
    <cdr:to>
      <cdr:x>0.78325</cdr:x>
      <cdr:y>0.8845</cdr:y>
    </cdr:to>
    <cdr:sp macro="" textlink="">
      <cdr:nvSpPr>
        <cdr:cNvPr id="2908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2411" y="5328726"/>
          <a:ext cx="561841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$3.5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0.1715</cdr:x>
      <cdr:y>0.9605</cdr:y>
    </cdr:from>
    <cdr:to>
      <cdr:x>0.27225</cdr:x>
      <cdr:y>0.99625</cdr:y>
    </cdr:to>
    <cdr:sp macro="" textlink="">
      <cdr:nvSpPr>
        <cdr:cNvPr id="291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718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1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0.598</cdr:x>
      <cdr:y>0.9605</cdr:y>
    </cdr:from>
    <cdr:to>
      <cdr:x>0.817</cdr:x>
      <cdr:y>0.99625</cdr:y>
    </cdr:to>
    <cdr:sp macro="" textlink="">
      <cdr:nvSpPr>
        <cdr:cNvPr id="2918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9139" y="6138820"/>
          <a:ext cx="1885721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0.17611</cdr:x>
      <cdr:y>0.38561</cdr:y>
    </cdr:from>
    <cdr:to>
      <cdr:x>0.24911</cdr:x>
      <cdr:y>0.44361</cdr:y>
    </cdr:to>
    <cdr:sp macro="" textlink="">
      <cdr:nvSpPr>
        <cdr:cNvPr id="2918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7604" y="2462008"/>
          <a:ext cx="629052" cy="37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$97.4</a:t>
          </a:r>
        </a:p>
      </cdr:txBody>
    </cdr:sp>
  </cdr:relSizeAnchor>
  <cdr:relSizeAnchor xmlns:cdr="http://schemas.openxmlformats.org/drawingml/2006/chartDrawing">
    <cdr:from>
      <cdr:x>0.40887</cdr:x>
      <cdr:y>0.76163</cdr:y>
    </cdr:from>
    <cdr:to>
      <cdr:x>0.48187</cdr:x>
      <cdr:y>0.83216</cdr:y>
    </cdr:to>
    <cdr:sp macro="" textlink="">
      <cdr:nvSpPr>
        <cdr:cNvPr id="2918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3257" y="4862768"/>
          <a:ext cx="629052" cy="450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$32.0</a:t>
          </a:r>
        </a:p>
      </cdr:txBody>
    </cdr:sp>
  </cdr:relSizeAnchor>
  <cdr:relSizeAnchor xmlns:cdr="http://schemas.openxmlformats.org/drawingml/2006/chartDrawing">
    <cdr:from>
      <cdr:x>0.67902</cdr:x>
      <cdr:y>0.87942</cdr:y>
    </cdr:from>
    <cdr:to>
      <cdr:x>0.74427</cdr:x>
      <cdr:y>0.94192</cdr:y>
    </cdr:to>
    <cdr:sp macro="" textlink="">
      <cdr:nvSpPr>
        <cdr:cNvPr id="2918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255" y="5614851"/>
          <a:ext cx="562269" cy="399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2%</a:t>
          </a:r>
        </a:p>
      </cdr:txBody>
    </cdr:sp>
  </cdr:relSizeAnchor>
  <cdr:relSizeAnchor xmlns:cdr="http://schemas.openxmlformats.org/drawingml/2006/chartDrawing">
    <cdr:from>
      <cdr:x>0.17957</cdr:x>
      <cdr:y>0.47135</cdr:y>
    </cdr:from>
    <cdr:to>
      <cdr:x>0.25257</cdr:x>
      <cdr:y>0.52935</cdr:y>
    </cdr:to>
    <cdr:sp macro="" textlink="">
      <cdr:nvSpPr>
        <cdr:cNvPr id="29184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7370" y="3009454"/>
          <a:ext cx="629052" cy="37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74%</a:t>
          </a:r>
        </a:p>
      </cdr:txBody>
    </cdr:sp>
  </cdr:relSizeAnchor>
  <cdr:relSizeAnchor xmlns:cdr="http://schemas.openxmlformats.org/drawingml/2006/chartDrawing">
    <cdr:from>
      <cdr:x>0.41405</cdr:x>
      <cdr:y>0.8358</cdr:y>
    </cdr:from>
    <cdr:to>
      <cdr:x>0.48705</cdr:x>
      <cdr:y>0.88955</cdr:y>
    </cdr:to>
    <cdr:sp macro="" textlink="">
      <cdr:nvSpPr>
        <cdr:cNvPr id="2918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7893" y="5336374"/>
          <a:ext cx="629052" cy="343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24%</a:t>
          </a:r>
        </a:p>
      </cdr:txBody>
    </cdr:sp>
  </cdr:relSizeAnchor>
  <cdr:relSizeAnchor xmlns:cdr="http://schemas.openxmlformats.org/drawingml/2006/chartDrawing">
    <cdr:from>
      <cdr:x>0.70825</cdr:x>
      <cdr:y>0.833</cdr:y>
    </cdr:from>
    <cdr:to>
      <cdr:x>0.79125</cdr:x>
      <cdr:y>0.88225</cdr:y>
    </cdr:to>
    <cdr:sp macro="" textlink="">
      <cdr:nvSpPr>
        <cdr:cNvPr id="291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457" y="5323932"/>
          <a:ext cx="714680" cy="314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$3.0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0.171</cdr:x>
      <cdr:y>0.96475</cdr:y>
    </cdr:from>
    <cdr:to>
      <cdr:x>0.27175</cdr:x>
      <cdr:y>0.9975</cdr:y>
    </cdr:to>
    <cdr:sp macro="" textlink="">
      <cdr:nvSpPr>
        <cdr:cNvPr id="292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65983"/>
          <a:ext cx="867518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0.96475</cdr:y>
    </cdr:from>
    <cdr:to>
      <cdr:x>0.499</cdr:x>
      <cdr:y>0.9975</cdr:y>
    </cdr:to>
    <cdr:sp macro="" textlink="">
      <cdr:nvSpPr>
        <cdr:cNvPr id="292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65983"/>
          <a:ext cx="628573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0.59575</cdr:x>
      <cdr:y>0.963</cdr:y>
    </cdr:from>
    <cdr:to>
      <cdr:x>0.81475</cdr:x>
      <cdr:y>0.99875</cdr:y>
    </cdr:to>
    <cdr:sp macro="" textlink="">
      <cdr:nvSpPr>
        <cdr:cNvPr id="292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9765" y="6154798"/>
          <a:ext cx="1885721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0.17618</cdr:x>
      <cdr:y>0.76876</cdr:y>
    </cdr:from>
    <cdr:to>
      <cdr:x>0.24918</cdr:x>
      <cdr:y>0.82676</cdr:y>
    </cdr:to>
    <cdr:sp macro="" textlink="">
      <cdr:nvSpPr>
        <cdr:cNvPr id="2928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8180" y="4908304"/>
          <a:ext cx="629052" cy="37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$34.0</a:t>
          </a:r>
        </a:p>
      </cdr:txBody>
    </cdr:sp>
  </cdr:relSizeAnchor>
  <cdr:relSizeAnchor xmlns:cdr="http://schemas.openxmlformats.org/drawingml/2006/chartDrawing">
    <cdr:from>
      <cdr:x>0.39818</cdr:x>
      <cdr:y>0.36548</cdr:y>
    </cdr:from>
    <cdr:to>
      <cdr:x>0.51295</cdr:x>
      <cdr:y>0.46523</cdr:y>
    </cdr:to>
    <cdr:sp macro="" textlink="">
      <cdr:nvSpPr>
        <cdr:cNvPr id="2928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1201" y="2333483"/>
          <a:ext cx="988993" cy="63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$107.5</a:t>
          </a:r>
        </a:p>
      </cdr:txBody>
    </cdr:sp>
  </cdr:relSizeAnchor>
  <cdr:relSizeAnchor xmlns:cdr="http://schemas.openxmlformats.org/drawingml/2006/chartDrawing">
    <cdr:from>
      <cdr:x>0.1805</cdr:x>
      <cdr:y>0.82525</cdr:y>
    </cdr:from>
    <cdr:to>
      <cdr:x>0.2535</cdr:x>
      <cdr:y>0.88325</cdr:y>
    </cdr:to>
    <cdr:sp macro="" textlink="">
      <cdr:nvSpPr>
        <cdr:cNvPr id="29287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4213" y="5274400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24%</a:t>
          </a:r>
        </a:p>
      </cdr:txBody>
    </cdr:sp>
  </cdr:relSizeAnchor>
  <cdr:relSizeAnchor xmlns:cdr="http://schemas.openxmlformats.org/drawingml/2006/chartDrawing">
    <cdr:from>
      <cdr:x>0.41027</cdr:x>
      <cdr:y>0.43761</cdr:y>
    </cdr:from>
    <cdr:to>
      <cdr:x>0.48327</cdr:x>
      <cdr:y>0.49136</cdr:y>
    </cdr:to>
    <cdr:sp macro="" textlink="">
      <cdr:nvSpPr>
        <cdr:cNvPr id="292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383" y="2794014"/>
          <a:ext cx="629052" cy="343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76%</a:t>
          </a:r>
        </a:p>
      </cdr:txBody>
    </cdr:sp>
  </cdr:relSizeAnchor>
  <cdr:relSizeAnchor xmlns:cdr="http://schemas.openxmlformats.org/drawingml/2006/chartDrawing">
    <cdr:from>
      <cdr:x>0.739</cdr:x>
      <cdr:y>0.82525</cdr:y>
    </cdr:from>
    <cdr:to>
      <cdr:x>0.80425</cdr:x>
      <cdr:y>0.88325</cdr:y>
    </cdr:to>
    <cdr:sp macro="" textlink="">
      <cdr:nvSpPr>
        <cdr:cNvPr id="292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233" y="5274400"/>
          <a:ext cx="561842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$0.5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0.71673</cdr:x>
      <cdr:y>0.17748</cdr:y>
    </cdr:from>
    <cdr:to>
      <cdr:x>0.97308</cdr:x>
      <cdr:y>0.27708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0819" y="801094"/>
          <a:ext cx="1132979" cy="447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11,944 (64%)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0.01078</cdr:x>
      <cdr:y>0.01059</cdr:y>
    </cdr:from>
    <cdr:to>
      <cdr:x>0.95914</cdr:x>
      <cdr:y>0.15668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191376" cy="656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Undergraduate Students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Population of Undergraduate Students = 18,579</a:t>
          </a:r>
        </a:p>
      </cdr:txBody>
    </cdr:sp>
  </cdr:relSizeAnchor>
  <cdr:relSizeAnchor xmlns:cdr="http://schemas.openxmlformats.org/drawingml/2006/chartDrawing">
    <cdr:from>
      <cdr:x>0.01078</cdr:x>
      <cdr:y>0.835</cdr:y>
    </cdr:from>
    <cdr:to>
      <cdr:x>0.27153</cdr:x>
      <cdr:y>0.98109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57163"/>
          <a:ext cx="1152439" cy="656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Not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6,635 (36%)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0.174</cdr:x>
      <cdr:y>0.4785</cdr:y>
    </cdr:from>
    <cdr:to>
      <cdr:x>0.247</cdr:x>
      <cdr:y>0.5365</cdr:y>
    </cdr:to>
    <cdr:sp macro="" textlink="">
      <cdr:nvSpPr>
        <cdr:cNvPr id="829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8244" y="3058225"/>
          <a:ext cx="628574" cy="37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49%</a:t>
          </a:r>
        </a:p>
      </cdr:txBody>
    </cdr:sp>
  </cdr:relSizeAnchor>
  <cdr:relSizeAnchor xmlns:cdr="http://schemas.openxmlformats.org/drawingml/2006/chartDrawing">
    <cdr:from>
      <cdr:x>0.41918</cdr:x>
      <cdr:y>0.90382</cdr:y>
    </cdr:from>
    <cdr:to>
      <cdr:x>0.49218</cdr:x>
      <cdr:y>0.94857</cdr:y>
    </cdr:to>
    <cdr:sp macro="" textlink="">
      <cdr:nvSpPr>
        <cdr:cNvPr id="829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612147" y="5770670"/>
          <a:ext cx="629052" cy="285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6%</a:t>
          </a:r>
        </a:p>
      </cdr:txBody>
    </cdr:sp>
  </cdr:relSizeAnchor>
  <cdr:relSizeAnchor xmlns:cdr="http://schemas.openxmlformats.org/drawingml/2006/chartDrawing">
    <cdr:from>
      <cdr:x>0.65152</cdr:x>
      <cdr:y>0.55762</cdr:y>
    </cdr:from>
    <cdr:to>
      <cdr:x>0.71677</cdr:x>
      <cdr:y>0.60837</cdr:y>
    </cdr:to>
    <cdr:sp macro="" textlink="">
      <cdr:nvSpPr>
        <cdr:cNvPr id="829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4269" y="3560244"/>
          <a:ext cx="562269" cy="3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45%</a:t>
          </a:r>
        </a:p>
      </cdr:txBody>
    </cdr:sp>
  </cdr:relSizeAnchor>
  <cdr:relSizeAnchor xmlns:cdr="http://schemas.openxmlformats.org/drawingml/2006/chartDrawing">
    <cdr:from>
      <cdr:x>0.13975</cdr:x>
      <cdr:y>0.389</cdr:y>
    </cdr:from>
    <cdr:to>
      <cdr:x>0.2755</cdr:x>
      <cdr:y>0.42975</cdr:y>
    </cdr:to>
    <cdr:sp macro="" textlink="">
      <cdr:nvSpPr>
        <cdr:cNvPr id="829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331" y="2486206"/>
          <a:ext cx="1168889" cy="260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$173.3</a:t>
          </a:r>
        </a:p>
      </cdr:txBody>
    </cdr:sp>
  </cdr:relSizeAnchor>
  <cdr:relSizeAnchor xmlns:cdr="http://schemas.openxmlformats.org/drawingml/2006/chartDrawing">
    <cdr:from>
      <cdr:x>0.3685</cdr:x>
      <cdr:y>0.86775</cdr:y>
    </cdr:from>
    <cdr:to>
      <cdr:x>0.505</cdr:x>
      <cdr:y>0.90675</cdr:y>
    </cdr:to>
    <cdr:sp macro="" textlink="">
      <cdr:nvSpPr>
        <cdr:cNvPr id="829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3006" y="5546029"/>
          <a:ext cx="1175347" cy="249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$20.4</a:t>
          </a:r>
        </a:p>
      </cdr:txBody>
    </cdr:sp>
  </cdr:relSizeAnchor>
  <cdr:relSizeAnchor xmlns:cdr="http://schemas.openxmlformats.org/drawingml/2006/chartDrawing">
    <cdr:from>
      <cdr:x>0.61425</cdr:x>
      <cdr:y>0.46347</cdr:y>
    </cdr:from>
    <cdr:to>
      <cdr:x>0.751</cdr:x>
      <cdr:y>0.50347</cdr:y>
    </cdr:to>
    <cdr:sp macro="" textlink="">
      <cdr:nvSpPr>
        <cdr:cNvPr id="829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083" y="2959135"/>
          <a:ext cx="1178395" cy="255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$157.4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17148" cy="63847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Work\Report%20Data\98-99%20Aid%20Profile\98-99%20Good%20Aid%20Profiles+Annual%20Reports+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TotalEnrollment"/>
      <sheetName val="Chart2GP-UGRecvgAid"/>
      <sheetName val="Chart3SplitElig_NoNeed"/>
      <sheetName val="Chart4SplitAidEligGP-GU"/>
      <sheetName val="Chart5AidBySource"/>
      <sheetName val="Chart6AidByType"/>
      <sheetName val="Chart7UndergradNeedBased"/>
      <sheetName val="Chart8InStateFreshmanAid"/>
      <sheetName val="CondensedDetailedReport-Corred"/>
      <sheetName val="DetailedReport-Corrected"/>
      <sheetName val="ChartData"/>
      <sheetName val="AllStudents"/>
      <sheetName val="Undergrad"/>
      <sheetName val="GradPro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>
        <row r="3">
          <cell r="S3">
            <v>7661</v>
          </cell>
        </row>
        <row r="4">
          <cell r="S4">
            <v>2818</v>
          </cell>
        </row>
        <row r="5">
          <cell r="R5">
            <v>3800</v>
          </cell>
          <cell r="S5">
            <v>10479</v>
          </cell>
        </row>
        <row r="12">
          <cell r="D12">
            <v>4390</v>
          </cell>
        </row>
        <row r="13">
          <cell r="D13">
            <v>2289</v>
          </cell>
        </row>
        <row r="14">
          <cell r="D14">
            <v>6679</v>
          </cell>
        </row>
      </sheetData>
      <sheetData sheetId="11">
        <row r="2">
          <cell r="B2">
            <v>24238</v>
          </cell>
        </row>
      </sheetData>
      <sheetData sheetId="12">
        <row r="1">
          <cell r="B1">
            <v>15291</v>
          </cell>
        </row>
        <row r="5">
          <cell r="B5">
            <v>7661</v>
          </cell>
        </row>
        <row r="6">
          <cell r="B6">
            <v>4390</v>
          </cell>
        </row>
        <row r="7">
          <cell r="B7">
            <v>3271</v>
          </cell>
        </row>
        <row r="39">
          <cell r="B39">
            <v>3656</v>
          </cell>
          <cell r="F39">
            <v>734</v>
          </cell>
          <cell r="J39">
            <v>2586</v>
          </cell>
          <cell r="N39">
            <v>685</v>
          </cell>
        </row>
        <row r="41">
          <cell r="B41">
            <v>3164</v>
          </cell>
          <cell r="F41">
            <v>683</v>
          </cell>
          <cell r="J41">
            <v>1158</v>
          </cell>
          <cell r="N41">
            <v>225</v>
          </cell>
        </row>
        <row r="42">
          <cell r="B42">
            <v>492</v>
          </cell>
          <cell r="F42">
            <v>51</v>
          </cell>
          <cell r="J42">
            <v>83</v>
          </cell>
          <cell r="N42">
            <v>24</v>
          </cell>
        </row>
        <row r="43">
          <cell r="B43">
            <v>0</v>
          </cell>
          <cell r="F43">
            <v>0</v>
          </cell>
          <cell r="J43">
            <v>1345</v>
          </cell>
          <cell r="N43">
            <v>436</v>
          </cell>
        </row>
        <row r="45">
          <cell r="B45">
            <v>1316</v>
          </cell>
          <cell r="F45">
            <v>285</v>
          </cell>
          <cell r="J45">
            <v>948</v>
          </cell>
          <cell r="N45">
            <v>303</v>
          </cell>
        </row>
        <row r="46">
          <cell r="B46">
            <v>2340</v>
          </cell>
          <cell r="F46">
            <v>449</v>
          </cell>
          <cell r="J46">
            <v>1638</v>
          </cell>
          <cell r="N46">
            <v>382</v>
          </cell>
        </row>
        <row r="48">
          <cell r="B48">
            <v>229</v>
          </cell>
          <cell r="F48">
            <v>31</v>
          </cell>
          <cell r="J48">
            <v>83</v>
          </cell>
          <cell r="N48">
            <v>14</v>
          </cell>
        </row>
        <row r="49">
          <cell r="B49">
            <v>868</v>
          </cell>
          <cell r="F49">
            <v>224</v>
          </cell>
          <cell r="J49">
            <v>244</v>
          </cell>
          <cell r="N49">
            <v>82</v>
          </cell>
        </row>
        <row r="50">
          <cell r="B50">
            <v>56</v>
          </cell>
          <cell r="F50">
            <v>16</v>
          </cell>
          <cell r="J50">
            <v>17</v>
          </cell>
          <cell r="N50">
            <v>6</v>
          </cell>
        </row>
        <row r="51">
          <cell r="B51">
            <v>42</v>
          </cell>
          <cell r="F51">
            <v>4</v>
          </cell>
          <cell r="J51">
            <v>31</v>
          </cell>
          <cell r="N51">
            <v>3</v>
          </cell>
        </row>
        <row r="52">
          <cell r="B52">
            <v>2461</v>
          </cell>
          <cell r="F52">
            <v>459</v>
          </cell>
          <cell r="J52">
            <v>2211</v>
          </cell>
          <cell r="N52">
            <v>580</v>
          </cell>
        </row>
        <row r="53">
          <cell r="B53">
            <v>0</v>
          </cell>
          <cell r="F53">
            <v>0</v>
          </cell>
          <cell r="J53">
            <v>0</v>
          </cell>
          <cell r="N53">
            <v>0</v>
          </cell>
        </row>
        <row r="55">
          <cell r="B55">
            <v>3437</v>
          </cell>
          <cell r="F55">
            <v>702</v>
          </cell>
          <cell r="J55">
            <v>2497</v>
          </cell>
          <cell r="N55">
            <v>666</v>
          </cell>
        </row>
        <row r="56">
          <cell r="B56">
            <v>219</v>
          </cell>
          <cell r="F56">
            <v>32</v>
          </cell>
          <cell r="J56">
            <v>89</v>
          </cell>
          <cell r="N56">
            <v>19</v>
          </cell>
        </row>
        <row r="58">
          <cell r="B58">
            <v>908</v>
          </cell>
          <cell r="F58">
            <v>170</v>
          </cell>
          <cell r="J58">
            <v>833</v>
          </cell>
          <cell r="N58">
            <v>179</v>
          </cell>
        </row>
        <row r="59">
          <cell r="B59">
            <v>808</v>
          </cell>
          <cell r="F59">
            <v>144</v>
          </cell>
          <cell r="J59">
            <v>546</v>
          </cell>
          <cell r="N59">
            <v>132</v>
          </cell>
        </row>
        <row r="60">
          <cell r="B60">
            <v>960</v>
          </cell>
          <cell r="F60">
            <v>231</v>
          </cell>
          <cell r="J60">
            <v>640</v>
          </cell>
          <cell r="N60">
            <v>182</v>
          </cell>
        </row>
        <row r="61">
          <cell r="B61">
            <v>919</v>
          </cell>
          <cell r="F61">
            <v>181</v>
          </cell>
          <cell r="J61">
            <v>559</v>
          </cell>
          <cell r="N61">
            <v>189</v>
          </cell>
        </row>
        <row r="62">
          <cell r="B62">
            <v>61</v>
          </cell>
          <cell r="F62">
            <v>8</v>
          </cell>
          <cell r="J62">
            <v>8</v>
          </cell>
          <cell r="N62">
            <v>3</v>
          </cell>
        </row>
        <row r="70">
          <cell r="B70">
            <v>1807</v>
          </cell>
          <cell r="F70">
            <v>261</v>
          </cell>
          <cell r="J70">
            <v>190</v>
          </cell>
          <cell r="N70">
            <v>101</v>
          </cell>
        </row>
        <row r="71">
          <cell r="B71">
            <v>798</v>
          </cell>
          <cell r="F71">
            <v>44</v>
          </cell>
          <cell r="J71">
            <v>317</v>
          </cell>
          <cell r="N71">
            <v>27</v>
          </cell>
        </row>
        <row r="72">
          <cell r="B72">
            <v>3547</v>
          </cell>
          <cell r="F72">
            <v>722</v>
          </cell>
          <cell r="J72">
            <v>1588</v>
          </cell>
          <cell r="N72">
            <v>506</v>
          </cell>
        </row>
        <row r="73">
          <cell r="B73">
            <v>2680</v>
          </cell>
          <cell r="F73">
            <v>588</v>
          </cell>
          <cell r="J73">
            <v>826</v>
          </cell>
          <cell r="N73">
            <v>156</v>
          </cell>
        </row>
        <row r="75">
          <cell r="B75">
            <v>80</v>
          </cell>
          <cell r="F75">
            <v>43</v>
          </cell>
          <cell r="J75">
            <v>56</v>
          </cell>
          <cell r="N75">
            <v>8</v>
          </cell>
        </row>
        <row r="76">
          <cell r="B76">
            <v>518</v>
          </cell>
          <cell r="F76">
            <v>170</v>
          </cell>
          <cell r="J76">
            <v>2</v>
          </cell>
          <cell r="N76">
            <v>0</v>
          </cell>
        </row>
        <row r="77">
          <cell r="B77">
            <v>3656</v>
          </cell>
          <cell r="F77">
            <v>734</v>
          </cell>
          <cell r="J77">
            <v>2586</v>
          </cell>
          <cell r="N77">
            <v>685</v>
          </cell>
        </row>
        <row r="80">
          <cell r="D80">
            <v>15626262</v>
          </cell>
          <cell r="H80">
            <v>4934193</v>
          </cell>
        </row>
        <row r="81">
          <cell r="D81">
            <v>1562632</v>
          </cell>
          <cell r="H81">
            <v>47144</v>
          </cell>
        </row>
        <row r="82">
          <cell r="D82">
            <v>6951226</v>
          </cell>
          <cell r="H82">
            <v>3803735</v>
          </cell>
        </row>
        <row r="86">
          <cell r="D86">
            <v>12615504</v>
          </cell>
          <cell r="H86">
            <v>4441105</v>
          </cell>
        </row>
        <row r="87">
          <cell r="D87">
            <v>11056770</v>
          </cell>
          <cell r="H87">
            <v>4165323</v>
          </cell>
        </row>
        <row r="88">
          <cell r="D88">
            <v>467846</v>
          </cell>
          <cell r="H88">
            <v>178644</v>
          </cell>
        </row>
        <row r="89">
          <cell r="D89">
            <v>24140120</v>
          </cell>
          <cell r="H89">
            <v>8785072</v>
          </cell>
        </row>
      </sheetData>
      <sheetData sheetId="13">
        <row r="1">
          <cell r="B1">
            <v>8947</v>
          </cell>
        </row>
        <row r="2">
          <cell r="B2">
            <v>6811</v>
          </cell>
        </row>
        <row r="3">
          <cell r="B3">
            <v>2136</v>
          </cell>
        </row>
        <row r="7">
          <cell r="B7">
            <v>2818</v>
          </cell>
        </row>
        <row r="8">
          <cell r="B8">
            <v>2289</v>
          </cell>
        </row>
        <row r="9">
          <cell r="B9">
            <v>529</v>
          </cell>
        </row>
        <row r="41">
          <cell r="B41">
            <v>1057</v>
          </cell>
          <cell r="F41">
            <v>1232</v>
          </cell>
          <cell r="J41">
            <v>254</v>
          </cell>
          <cell r="N41">
            <v>275</v>
          </cell>
        </row>
        <row r="43">
          <cell r="B43">
            <v>53</v>
          </cell>
          <cell r="F43">
            <v>8</v>
          </cell>
          <cell r="J43">
            <v>20</v>
          </cell>
          <cell r="N43">
            <v>22</v>
          </cell>
        </row>
        <row r="44">
          <cell r="B44">
            <v>1004</v>
          </cell>
          <cell r="F44">
            <v>1224</v>
          </cell>
          <cell r="J44">
            <v>81</v>
          </cell>
          <cell r="N44">
            <v>162</v>
          </cell>
        </row>
        <row r="45">
          <cell r="B45">
            <v>0</v>
          </cell>
          <cell r="F45">
            <v>0</v>
          </cell>
          <cell r="J45">
            <v>153</v>
          </cell>
          <cell r="N45">
            <v>91</v>
          </cell>
        </row>
        <row r="47">
          <cell r="B47">
            <v>711</v>
          </cell>
          <cell r="F47">
            <v>727</v>
          </cell>
          <cell r="J47">
            <v>87</v>
          </cell>
          <cell r="N47">
            <v>98</v>
          </cell>
        </row>
        <row r="48">
          <cell r="B48">
            <v>346</v>
          </cell>
          <cell r="F48">
            <v>500</v>
          </cell>
          <cell r="J48">
            <v>167</v>
          </cell>
          <cell r="N48">
            <v>85</v>
          </cell>
        </row>
        <row r="49">
          <cell r="B49">
            <v>0</v>
          </cell>
          <cell r="F49">
            <v>5</v>
          </cell>
          <cell r="J49">
            <v>0</v>
          </cell>
          <cell r="N49">
            <v>92</v>
          </cell>
        </row>
        <row r="51">
          <cell r="B51">
            <v>51</v>
          </cell>
          <cell r="F51">
            <v>52</v>
          </cell>
          <cell r="J51">
            <v>4</v>
          </cell>
          <cell r="N51">
            <v>17</v>
          </cell>
        </row>
        <row r="52">
          <cell r="B52">
            <v>136</v>
          </cell>
          <cell r="F52">
            <v>122</v>
          </cell>
          <cell r="J52">
            <v>23</v>
          </cell>
          <cell r="N52">
            <v>8</v>
          </cell>
        </row>
        <row r="53">
          <cell r="B53">
            <v>16</v>
          </cell>
          <cell r="F53">
            <v>42</v>
          </cell>
          <cell r="J53">
            <v>4</v>
          </cell>
          <cell r="N53">
            <v>22</v>
          </cell>
        </row>
        <row r="54">
          <cell r="B54">
            <v>10</v>
          </cell>
          <cell r="F54">
            <v>3</v>
          </cell>
          <cell r="J54">
            <v>2</v>
          </cell>
          <cell r="N54">
            <v>0</v>
          </cell>
        </row>
        <row r="55">
          <cell r="B55">
            <v>844</v>
          </cell>
          <cell r="F55">
            <v>1008</v>
          </cell>
          <cell r="J55">
            <v>221</v>
          </cell>
          <cell r="N55">
            <v>136</v>
          </cell>
        </row>
        <row r="56">
          <cell r="B56">
            <v>0</v>
          </cell>
          <cell r="F56">
            <v>5</v>
          </cell>
          <cell r="J56">
            <v>0</v>
          </cell>
          <cell r="N56">
            <v>92</v>
          </cell>
        </row>
        <row r="58">
          <cell r="B58">
            <v>878</v>
          </cell>
          <cell r="F58">
            <v>980</v>
          </cell>
          <cell r="J58">
            <v>218</v>
          </cell>
          <cell r="N58">
            <v>139</v>
          </cell>
        </row>
        <row r="59">
          <cell r="B59">
            <v>179</v>
          </cell>
          <cell r="F59">
            <v>252</v>
          </cell>
          <cell r="J59">
            <v>36</v>
          </cell>
          <cell r="N59">
            <v>136</v>
          </cell>
        </row>
        <row r="61">
          <cell r="B61">
            <v>778</v>
          </cell>
          <cell r="F61">
            <v>1123</v>
          </cell>
          <cell r="J61">
            <v>174</v>
          </cell>
          <cell r="N61">
            <v>155</v>
          </cell>
        </row>
        <row r="62">
          <cell r="B62">
            <v>279</v>
          </cell>
          <cell r="F62">
            <v>64</v>
          </cell>
          <cell r="J62">
            <v>80</v>
          </cell>
          <cell r="N62">
            <v>1</v>
          </cell>
        </row>
        <row r="63">
          <cell r="B63">
            <v>0</v>
          </cell>
          <cell r="F63">
            <v>45</v>
          </cell>
          <cell r="J63">
            <v>0</v>
          </cell>
          <cell r="N63">
            <v>119</v>
          </cell>
        </row>
        <row r="70">
          <cell r="B70">
            <v>40</v>
          </cell>
          <cell r="F70">
            <v>15</v>
          </cell>
          <cell r="J70">
            <v>12</v>
          </cell>
          <cell r="N70">
            <v>9</v>
          </cell>
        </row>
        <row r="71">
          <cell r="B71">
            <v>108</v>
          </cell>
          <cell r="F71">
            <v>502</v>
          </cell>
          <cell r="J71">
            <v>42</v>
          </cell>
          <cell r="N71">
            <v>44</v>
          </cell>
        </row>
        <row r="72">
          <cell r="B72">
            <v>1000</v>
          </cell>
          <cell r="F72">
            <v>1213</v>
          </cell>
          <cell r="J72">
            <v>147</v>
          </cell>
          <cell r="N72">
            <v>132</v>
          </cell>
        </row>
        <row r="73">
          <cell r="B73">
            <v>948</v>
          </cell>
          <cell r="F73">
            <v>1088</v>
          </cell>
          <cell r="J73">
            <v>69</v>
          </cell>
          <cell r="N73">
            <v>112</v>
          </cell>
        </row>
        <row r="75">
          <cell r="B75">
            <v>106</v>
          </cell>
          <cell r="F75">
            <v>41</v>
          </cell>
          <cell r="J75">
            <v>33</v>
          </cell>
          <cell r="N75">
            <v>10</v>
          </cell>
        </row>
        <row r="76">
          <cell r="B76">
            <v>20</v>
          </cell>
          <cell r="F76">
            <v>24</v>
          </cell>
          <cell r="J76">
            <v>0</v>
          </cell>
          <cell r="N76">
            <v>0</v>
          </cell>
        </row>
        <row r="77">
          <cell r="B77">
            <v>1057</v>
          </cell>
          <cell r="F77">
            <v>1232</v>
          </cell>
          <cell r="J77">
            <v>254</v>
          </cell>
          <cell r="N77">
            <v>275</v>
          </cell>
        </row>
        <row r="80">
          <cell r="D80">
            <v>10047943</v>
          </cell>
          <cell r="H80">
            <v>12663830</v>
          </cell>
        </row>
        <row r="81">
          <cell r="D81">
            <v>653134</v>
          </cell>
          <cell r="H81">
            <v>3782522</v>
          </cell>
        </row>
        <row r="82">
          <cell r="D82">
            <v>2501023</v>
          </cell>
          <cell r="H82">
            <v>2722971</v>
          </cell>
        </row>
        <row r="86">
          <cell r="D86">
            <v>2341708</v>
          </cell>
          <cell r="H86">
            <v>6373260</v>
          </cell>
        </row>
        <row r="87">
          <cell r="D87">
            <v>10727887</v>
          </cell>
          <cell r="H87">
            <v>12608043</v>
          </cell>
        </row>
        <row r="88">
          <cell r="D88">
            <v>132505</v>
          </cell>
          <cell r="H88">
            <v>188020</v>
          </cell>
        </row>
        <row r="89">
          <cell r="D89">
            <v>13202100</v>
          </cell>
          <cell r="H89">
            <v>19169323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showGridLines="0" zoomScale="75" zoomScaleNormal="75" workbookViewId="0">
      <selection activeCell="Q23" sqref="Q23"/>
    </sheetView>
  </sheetViews>
  <sheetFormatPr defaultRowHeight="12.75" x14ac:dyDescent="0.2"/>
  <cols>
    <col min="7" max="7" width="9" customWidth="1"/>
    <col min="8" max="8" width="2.28515625" customWidth="1"/>
  </cols>
  <sheetData>
    <row r="1" spans="1:15" ht="23.25" x14ac:dyDescent="0.35">
      <c r="A1" s="201" t="s">
        <v>75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 ht="15.75" x14ac:dyDescent="0.25">
      <c r="B2" s="19"/>
      <c r="C2" s="20"/>
      <c r="D2" s="20"/>
      <c r="E2" s="21" t="s">
        <v>78</v>
      </c>
      <c r="F2" s="20"/>
      <c r="G2" s="20"/>
      <c r="H2" s="20"/>
      <c r="I2" s="20"/>
      <c r="J2" s="20"/>
      <c r="K2" s="20"/>
      <c r="L2" s="20"/>
      <c r="M2" s="20"/>
    </row>
    <row r="3" spans="1:15" ht="15.75" x14ac:dyDescent="0.25">
      <c r="B3" s="19"/>
      <c r="C3" s="20"/>
      <c r="D3" s="20"/>
      <c r="E3" s="21" t="s">
        <v>79</v>
      </c>
      <c r="F3" s="20"/>
      <c r="G3" s="20"/>
      <c r="H3" s="20"/>
      <c r="I3" s="20"/>
      <c r="J3" s="20"/>
      <c r="K3" s="20"/>
      <c r="L3" s="20"/>
      <c r="M3" s="20"/>
    </row>
    <row r="4" spans="1:15" ht="15.75" x14ac:dyDescent="0.25">
      <c r="B4" s="19"/>
      <c r="C4" s="20"/>
      <c r="D4" s="20"/>
      <c r="E4" s="21"/>
      <c r="F4" s="20"/>
      <c r="G4" s="20"/>
      <c r="H4" s="20"/>
      <c r="I4" s="20"/>
      <c r="J4" s="20"/>
      <c r="K4" s="20"/>
      <c r="L4" s="20"/>
      <c r="M4" s="20"/>
    </row>
  </sheetData>
  <mergeCells count="1">
    <mergeCell ref="A1:O1"/>
  </mergeCells>
  <phoneticPr fontId="0" type="noConversion"/>
  <printOptions horizontalCentered="1" verticalCentered="1"/>
  <pageMargins left="0.31" right="0.32" top="0.5" bottom="0.61" header="0.3" footer="0.17"/>
  <pageSetup orientation="landscape" horizontalDpi="4294967293" verticalDpi="300" r:id="rId1"/>
  <headerFooter alignWithMargins="0">
    <oddFooter>&amp;L&amp;8Chart 2
Office of Institutional Research and Assessment/Office of Scholarships and Student Aid
January 30,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showGridLines="0" zoomScale="75" workbookViewId="0">
      <selection activeCell="L43" sqref="L43"/>
    </sheetView>
  </sheetViews>
  <sheetFormatPr defaultRowHeight="12.75" x14ac:dyDescent="0.2"/>
  <cols>
    <col min="7" max="7" width="9" customWidth="1"/>
    <col min="8" max="8" width="2.28515625" customWidth="1"/>
  </cols>
  <sheetData>
    <row r="1" spans="1:15" ht="69.75" customHeight="1" x14ac:dyDescent="0.2">
      <c r="A1" s="202" t="s">
        <v>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ht="15.75" x14ac:dyDescent="0.25">
      <c r="B2" s="19"/>
      <c r="C2" s="20"/>
      <c r="D2" s="20"/>
      <c r="E2" s="21"/>
      <c r="F2" s="20"/>
      <c r="G2" s="20"/>
      <c r="H2" s="20"/>
      <c r="I2" s="20"/>
      <c r="J2" s="20"/>
      <c r="K2" s="20"/>
      <c r="L2" s="20"/>
      <c r="M2" s="20"/>
    </row>
  </sheetData>
  <mergeCells count="1">
    <mergeCell ref="A1:O1"/>
  </mergeCells>
  <phoneticPr fontId="0" type="noConversion"/>
  <printOptions horizontalCentered="1" verticalCentered="1"/>
  <pageMargins left="0.31" right="0.32" top="0.5" bottom="0.62" header="0.51" footer="0.17"/>
  <pageSetup orientation="landscape" horizontalDpi="4294967293" verticalDpi="300" r:id="rId1"/>
  <headerFooter alignWithMargins="0">
    <oddFooter>&amp;L&amp;8Chart 6
Office of Institutional Research and Assessment/Office of Scholarships and Student Aid
January 30, 2012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="80" zoomScaleNormal="80" workbookViewId="0">
      <selection activeCell="E1" sqref="E1"/>
    </sheetView>
  </sheetViews>
  <sheetFormatPr defaultRowHeight="12.75" x14ac:dyDescent="0.2"/>
  <cols>
    <col min="1" max="1" width="44.28515625" bestFit="1" customWidth="1"/>
    <col min="2" max="2" width="6.42578125" style="22" bestFit="1" customWidth="1"/>
    <col min="3" max="3" width="12.28515625" style="12" bestFit="1" customWidth="1"/>
    <col min="4" max="4" width="7" customWidth="1"/>
    <col min="5" max="5" width="32.5703125" bestFit="1" customWidth="1"/>
    <col min="6" max="6" width="7.5703125" bestFit="1" customWidth="1"/>
    <col min="7" max="7" width="13" customWidth="1"/>
    <col min="8" max="8" width="23.85546875" customWidth="1"/>
  </cols>
  <sheetData>
    <row r="1" spans="1:9" x14ac:dyDescent="0.2">
      <c r="A1" s="19" t="s">
        <v>83</v>
      </c>
    </row>
    <row r="2" spans="1:9" ht="13.5" thickBot="1" x14ac:dyDescent="0.25"/>
    <row r="3" spans="1:9" ht="13.5" thickBot="1" x14ac:dyDescent="0.25">
      <c r="A3" s="11" t="s">
        <v>70</v>
      </c>
      <c r="B3" s="98">
        <f>SUM(C3)/E3</f>
        <v>0.63215379380741754</v>
      </c>
      <c r="C3" s="90">
        <v>18579</v>
      </c>
      <c r="D3" s="80"/>
      <c r="E3" s="95">
        <f>SUM(C3)+C10</f>
        <v>29390</v>
      </c>
      <c r="H3" s="19" t="s">
        <v>61</v>
      </c>
      <c r="I3" s="43" t="s">
        <v>77</v>
      </c>
    </row>
    <row r="4" spans="1:9" ht="13.5" thickBot="1" x14ac:dyDescent="0.25">
      <c r="A4" s="24" t="s">
        <v>41</v>
      </c>
      <c r="B4" s="98">
        <f>SUM(C4)/C3</f>
        <v>0.64287636578933205</v>
      </c>
      <c r="C4" s="91">
        <v>11944</v>
      </c>
      <c r="D4" s="80"/>
      <c r="H4" t="s">
        <v>53</v>
      </c>
      <c r="I4" s="106">
        <v>0.3</v>
      </c>
    </row>
    <row r="5" spans="1:9" ht="13.5" thickBot="1" x14ac:dyDescent="0.25">
      <c r="A5" s="24" t="s">
        <v>42</v>
      </c>
      <c r="B5" s="98">
        <f>SUM(C5)/C3</f>
        <v>0.64287636578933205</v>
      </c>
      <c r="C5" s="92">
        <f>C4</f>
        <v>11944</v>
      </c>
      <c r="D5" s="80"/>
      <c r="E5" s="200">
        <f>C7/C3</f>
        <v>0.42521126002475912</v>
      </c>
      <c r="H5" t="s">
        <v>9</v>
      </c>
      <c r="I5" s="106">
        <v>0.65</v>
      </c>
    </row>
    <row r="6" spans="1:9" ht="13.5" thickBot="1" x14ac:dyDescent="0.25">
      <c r="A6" s="24" t="s">
        <v>0</v>
      </c>
      <c r="B6" s="88"/>
      <c r="C6" s="93">
        <f>C3-C5</f>
        <v>6635</v>
      </c>
      <c r="D6" s="80"/>
      <c r="H6" t="s">
        <v>52</v>
      </c>
      <c r="I6" s="106">
        <v>0.05</v>
      </c>
    </row>
    <row r="7" spans="1:9" ht="13.5" thickBot="1" x14ac:dyDescent="0.25">
      <c r="A7" s="25" t="s">
        <v>2</v>
      </c>
      <c r="B7" s="98">
        <f>SUM(C7)/C5</f>
        <v>0.66141995981245816</v>
      </c>
      <c r="C7" s="99">
        <v>7900</v>
      </c>
      <c r="D7" s="100">
        <f>C3-C7</f>
        <v>10679</v>
      </c>
      <c r="E7" s="29" t="s">
        <v>8</v>
      </c>
      <c r="I7" s="98">
        <f>SUM(I4:I6)</f>
        <v>1</v>
      </c>
    </row>
    <row r="8" spans="1:9" ht="13.5" thickBot="1" x14ac:dyDescent="0.25">
      <c r="A8" s="24" t="s">
        <v>3</v>
      </c>
      <c r="B8" s="98">
        <f>SUM(C8)/C5</f>
        <v>0.33858004018754184</v>
      </c>
      <c r="C8" s="101">
        <f>C4-C7</f>
        <v>4044</v>
      </c>
      <c r="D8" s="87"/>
    </row>
    <row r="9" spans="1:9" ht="13.5" thickBot="1" x14ac:dyDescent="0.25">
      <c r="B9" s="98">
        <f>SUM(B7:B8)</f>
        <v>1</v>
      </c>
      <c r="C9" s="95"/>
      <c r="D9" s="87"/>
      <c r="E9" s="200">
        <f>D7/C3</f>
        <v>0.57478873997524083</v>
      </c>
    </row>
    <row r="10" spans="1:9" ht="13.5" thickBot="1" x14ac:dyDescent="0.25">
      <c r="A10" s="11" t="s">
        <v>71</v>
      </c>
      <c r="B10" s="98">
        <f>SUM(C10)/E3</f>
        <v>0.36784620619258251</v>
      </c>
      <c r="C10" s="90">
        <v>10811</v>
      </c>
      <c r="D10" s="80"/>
      <c r="G10" s="200">
        <f>F13/E3</f>
        <v>0.69282068730860835</v>
      </c>
    </row>
    <row r="11" spans="1:9" ht="13.5" thickBot="1" x14ac:dyDescent="0.25">
      <c r="A11" s="24" t="s">
        <v>41</v>
      </c>
      <c r="B11" s="88"/>
      <c r="C11" s="91">
        <v>8418</v>
      </c>
      <c r="D11" s="80"/>
    </row>
    <row r="12" spans="1:9" ht="13.5" thickBot="1" x14ac:dyDescent="0.25">
      <c r="A12" s="24" t="s">
        <v>42</v>
      </c>
      <c r="B12" s="88"/>
      <c r="C12" s="92">
        <v>8418</v>
      </c>
      <c r="D12" s="80"/>
      <c r="F12" s="87"/>
      <c r="G12" s="87"/>
      <c r="H12" s="87"/>
    </row>
    <row r="13" spans="1:9" ht="13.5" thickBot="1" x14ac:dyDescent="0.25">
      <c r="A13" s="24" t="s">
        <v>0</v>
      </c>
      <c r="B13" s="88"/>
      <c r="C13" s="94">
        <f>C10-C12</f>
        <v>2393</v>
      </c>
      <c r="D13" s="80"/>
      <c r="E13" s="23" t="s">
        <v>1</v>
      </c>
      <c r="F13" s="95">
        <f>SUM(C5+C12)</f>
        <v>20362</v>
      </c>
      <c r="G13" s="98">
        <f>SUM(G14:G15)</f>
        <v>1</v>
      </c>
      <c r="H13" s="87"/>
    </row>
    <row r="14" spans="1:9" ht="13.5" thickBot="1" x14ac:dyDescent="0.25">
      <c r="A14" s="25" t="s">
        <v>2</v>
      </c>
      <c r="B14" s="98">
        <f>SUM(C14)/C12</f>
        <v>0.59812306961273465</v>
      </c>
      <c r="C14" s="101">
        <v>5035</v>
      </c>
      <c r="D14" s="80"/>
      <c r="E14" s="25" t="s">
        <v>4</v>
      </c>
      <c r="F14" s="100">
        <f>SUM(C7+C14)</f>
        <v>12935</v>
      </c>
      <c r="G14" s="98">
        <f>SUM(F14)/F13</f>
        <v>0.63525193988802675</v>
      </c>
      <c r="H14" s="87"/>
    </row>
    <row r="15" spans="1:9" ht="13.5" thickBot="1" x14ac:dyDescent="0.25">
      <c r="A15" s="24" t="s">
        <v>3</v>
      </c>
      <c r="B15" s="98">
        <f>SUM(C15)/C12</f>
        <v>0.40187693038726541</v>
      </c>
      <c r="C15" s="101">
        <f>C11-C14</f>
        <v>3383</v>
      </c>
      <c r="D15" s="80"/>
      <c r="E15" s="26" t="s">
        <v>5</v>
      </c>
      <c r="F15" s="100">
        <f>C8+C15</f>
        <v>7427</v>
      </c>
      <c r="G15" s="98">
        <f>SUM(F15)/F13</f>
        <v>0.3647480601119733</v>
      </c>
      <c r="H15" s="87"/>
    </row>
    <row r="16" spans="1:9" x14ac:dyDescent="0.2">
      <c r="F16" s="80"/>
      <c r="G16" s="80"/>
    </row>
    <row r="17" spans="1:8" ht="13.5" thickBot="1" x14ac:dyDescent="0.25">
      <c r="F17" s="88"/>
      <c r="G17" s="80"/>
    </row>
    <row r="18" spans="1:8" ht="13.5" thickBot="1" x14ac:dyDescent="0.25">
      <c r="A18" s="11" t="s">
        <v>43</v>
      </c>
      <c r="B18" s="98">
        <f>C18/E3</f>
        <v>0.63215379380741754</v>
      </c>
      <c r="C18" s="97">
        <f>C3</f>
        <v>18579</v>
      </c>
      <c r="E18" t="s">
        <v>44</v>
      </c>
      <c r="F18" s="98">
        <f>SUM(G18)/G20</f>
        <v>0.61074603788171622</v>
      </c>
      <c r="G18" s="95">
        <f>C7</f>
        <v>7900</v>
      </c>
    </row>
    <row r="19" spans="1:8" ht="13.5" thickBot="1" x14ac:dyDescent="0.25">
      <c r="A19" s="11" t="s">
        <v>45</v>
      </c>
      <c r="B19" s="98">
        <f>C19/E3</f>
        <v>0.36784620619258251</v>
      </c>
      <c r="C19" s="97">
        <v>10811</v>
      </c>
      <c r="E19" t="s">
        <v>46</v>
      </c>
      <c r="F19" s="98">
        <f>SUM(G19)/G20</f>
        <v>0.38925396211828373</v>
      </c>
      <c r="G19" s="95">
        <f>C14</f>
        <v>5035</v>
      </c>
    </row>
    <row r="20" spans="1:8" x14ac:dyDescent="0.2">
      <c r="B20" s="88"/>
      <c r="C20" s="79"/>
      <c r="F20" s="98">
        <f>SUM(F18:F19)</f>
        <v>1</v>
      </c>
      <c r="G20" s="95">
        <f>SUM(G18:G19)</f>
        <v>12935</v>
      </c>
    </row>
    <row r="21" spans="1:8" ht="13.5" thickBot="1" x14ac:dyDescent="0.25">
      <c r="A21" t="s">
        <v>47</v>
      </c>
      <c r="B21" s="98">
        <f>SUM(C21)/C3</f>
        <v>0.35712363421066795</v>
      </c>
      <c r="C21" s="95">
        <f>C3-C22</f>
        <v>6635</v>
      </c>
      <c r="G21" s="87"/>
    </row>
    <row r="22" spans="1:8" ht="13.5" thickBot="1" x14ac:dyDescent="0.25">
      <c r="A22" s="11" t="s">
        <v>6</v>
      </c>
      <c r="B22" s="98">
        <f>C22/C3</f>
        <v>0.64287636578933205</v>
      </c>
      <c r="C22" s="96">
        <f>C5</f>
        <v>11944</v>
      </c>
      <c r="G22" s="87"/>
    </row>
    <row r="23" spans="1:8" ht="13.5" thickBot="1" x14ac:dyDescent="0.25">
      <c r="A23" s="25" t="s">
        <v>4</v>
      </c>
      <c r="B23" s="98">
        <f>SUM(C23)/C22</f>
        <v>0.66141995981245816</v>
      </c>
      <c r="C23" s="99">
        <f>C7</f>
        <v>7900</v>
      </c>
      <c r="G23" s="87"/>
    </row>
    <row r="24" spans="1:8" ht="13.5" thickBot="1" x14ac:dyDescent="0.25">
      <c r="A24" s="26" t="s">
        <v>5</v>
      </c>
      <c r="B24" s="98">
        <f>SUM(C24)/C22</f>
        <v>0.33858004018754184</v>
      </c>
      <c r="C24" s="102">
        <f>C8</f>
        <v>4044</v>
      </c>
    </row>
    <row r="25" spans="1:8" x14ac:dyDescent="0.2">
      <c r="A25" s="13"/>
      <c r="B25" s="88"/>
      <c r="C25" s="89"/>
    </row>
    <row r="26" spans="1:8" ht="13.5" thickBot="1" x14ac:dyDescent="0.25">
      <c r="A26" t="s">
        <v>47</v>
      </c>
      <c r="B26" s="98">
        <f>SUM(C26)/C10</f>
        <v>0.22134862639903802</v>
      </c>
      <c r="C26" s="95">
        <f>C10-C27</f>
        <v>2393</v>
      </c>
      <c r="D26" s="87"/>
    </row>
    <row r="27" spans="1:8" ht="13.5" thickBot="1" x14ac:dyDescent="0.25">
      <c r="A27" s="11" t="s">
        <v>7</v>
      </c>
      <c r="B27" s="98">
        <f>SUM(C27)/C10</f>
        <v>0.77865137360096204</v>
      </c>
      <c r="C27" s="97">
        <f>C12</f>
        <v>8418</v>
      </c>
      <c r="D27" s="87"/>
    </row>
    <row r="28" spans="1:8" x14ac:dyDescent="0.2">
      <c r="A28" s="25" t="s">
        <v>4</v>
      </c>
      <c r="B28" s="98">
        <f>SUM(C28)/C27</f>
        <v>0.59812306961273465</v>
      </c>
      <c r="C28" s="94">
        <f>C14</f>
        <v>5035</v>
      </c>
      <c r="D28" s="87"/>
    </row>
    <row r="29" spans="1:8" ht="13.5" thickBot="1" x14ac:dyDescent="0.25">
      <c r="A29" s="26" t="s">
        <v>5</v>
      </c>
      <c r="B29" s="98">
        <f>SUM(C29)/C27</f>
        <v>0.40187693038726541</v>
      </c>
      <c r="C29" s="102">
        <f>C15</f>
        <v>3383</v>
      </c>
      <c r="D29" s="87"/>
      <c r="F29" s="87"/>
      <c r="G29" s="87"/>
      <c r="H29" s="87"/>
    </row>
    <row r="30" spans="1:8" ht="13.5" thickBot="1" x14ac:dyDescent="0.25">
      <c r="F30" s="87"/>
      <c r="G30" s="87"/>
      <c r="H30" s="87"/>
    </row>
    <row r="31" spans="1:8" s="30" customFormat="1" x14ac:dyDescent="0.2">
      <c r="A31" s="31" t="s">
        <v>48</v>
      </c>
      <c r="B31" s="32"/>
      <c r="C31" s="39"/>
      <c r="D31" s="36"/>
      <c r="E31" s="31" t="s">
        <v>37</v>
      </c>
      <c r="F31" s="124"/>
      <c r="G31" s="125"/>
      <c r="H31" s="126"/>
    </row>
    <row r="32" spans="1:8" s="30" customFormat="1" x14ac:dyDescent="0.2">
      <c r="A32" s="33" t="s">
        <v>28</v>
      </c>
      <c r="B32" s="118"/>
      <c r="C32" s="119"/>
      <c r="D32" s="36"/>
      <c r="E32" s="33" t="s">
        <v>28</v>
      </c>
      <c r="F32" s="127"/>
      <c r="G32" s="125"/>
      <c r="H32" s="126"/>
    </row>
    <row r="33" spans="1:8" s="30" customFormat="1" x14ac:dyDescent="0.2">
      <c r="A33" s="34" t="s">
        <v>29</v>
      </c>
      <c r="B33" s="120">
        <f>C33/$C$36</f>
        <v>0.5920016534467637</v>
      </c>
      <c r="C33" s="121">
        <f>'SAO Report Graphs Data'!E4</f>
        <v>109225405</v>
      </c>
      <c r="D33" s="37"/>
      <c r="E33" s="34" t="s">
        <v>29</v>
      </c>
      <c r="F33" s="128">
        <f>G33/$G$36</f>
        <v>0.38441853960875116</v>
      </c>
      <c r="G33" s="129">
        <f>'SAO Report Graphs Data'!D4</f>
        <v>64070130</v>
      </c>
      <c r="H33" s="126"/>
    </row>
    <row r="34" spans="1:8" s="30" customFormat="1" x14ac:dyDescent="0.2">
      <c r="A34" s="34" t="s">
        <v>30</v>
      </c>
      <c r="B34" s="120">
        <f>C34/$C$36</f>
        <v>1.4568725914944444E-2</v>
      </c>
      <c r="C34" s="121">
        <f>'SAO Report Graphs Data'!E5</f>
        <v>2687957</v>
      </c>
      <c r="D34" s="37"/>
      <c r="E34" s="34" t="s">
        <v>30</v>
      </c>
      <c r="F34" s="128">
        <f>G34/$G$36</f>
        <v>0.10655108102029981</v>
      </c>
      <c r="G34" s="129">
        <f>'SAO Report Graphs Data'!D5</f>
        <v>17758617</v>
      </c>
      <c r="H34" s="126"/>
    </row>
    <row r="35" spans="1:8" s="30" customFormat="1" x14ac:dyDescent="0.2">
      <c r="A35" s="34" t="s">
        <v>31</v>
      </c>
      <c r="B35" s="120">
        <f>C35/$C$36</f>
        <v>0.3934296206382919</v>
      </c>
      <c r="C35" s="121">
        <f>'SAO Report Graphs Data'!E6</f>
        <v>72588496</v>
      </c>
      <c r="D35" s="37"/>
      <c r="E35" s="34" t="s">
        <v>31</v>
      </c>
      <c r="F35" s="128">
        <f>G35/$G$36</f>
        <v>0.50903037937094897</v>
      </c>
      <c r="G35" s="129">
        <f>'SAO Report Graphs Data'!D6</f>
        <v>84838891</v>
      </c>
      <c r="H35" s="126"/>
    </row>
    <row r="36" spans="1:8" s="30" customFormat="1" x14ac:dyDescent="0.2">
      <c r="A36" s="34" t="s">
        <v>32</v>
      </c>
      <c r="B36" s="120">
        <f>C36/$C$36</f>
        <v>1</v>
      </c>
      <c r="C36" s="121">
        <f>SUM(C33:C35)</f>
        <v>184501858</v>
      </c>
      <c r="D36" s="37"/>
      <c r="E36" s="34" t="s">
        <v>32</v>
      </c>
      <c r="F36" s="128">
        <f>G36/$G$36</f>
        <v>1</v>
      </c>
      <c r="G36" s="129">
        <f>SUM(G33:G35)</f>
        <v>166667638</v>
      </c>
      <c r="H36" s="126"/>
    </row>
    <row r="37" spans="1:8" s="30" customFormat="1" x14ac:dyDescent="0.2">
      <c r="A37" s="34"/>
      <c r="B37" s="120"/>
      <c r="C37" s="121"/>
      <c r="D37" s="37"/>
      <c r="E37" s="34"/>
      <c r="F37" s="130"/>
      <c r="G37" s="125"/>
      <c r="H37" s="126"/>
    </row>
    <row r="38" spans="1:8" s="30" customFormat="1" x14ac:dyDescent="0.2">
      <c r="A38" s="34" t="s">
        <v>33</v>
      </c>
      <c r="B38" s="120"/>
      <c r="C38" s="121"/>
      <c r="D38" s="37"/>
      <c r="E38" s="34" t="s">
        <v>33</v>
      </c>
      <c r="F38" s="128"/>
      <c r="G38" s="125"/>
      <c r="H38" s="126"/>
    </row>
    <row r="39" spans="1:8" s="30" customFormat="1" x14ac:dyDescent="0.2">
      <c r="A39" s="34" t="s">
        <v>34</v>
      </c>
      <c r="B39" s="120">
        <f>C39/$C$42</f>
        <v>0.38321787189383139</v>
      </c>
      <c r="C39" s="121">
        <f>'SAO Report Graphs Data'!E10</f>
        <v>70704409</v>
      </c>
      <c r="D39" s="37"/>
      <c r="E39" s="34" t="s">
        <v>34</v>
      </c>
      <c r="F39" s="128">
        <f>G39/$G$42</f>
        <v>0.71224453903882645</v>
      </c>
      <c r="G39" s="129">
        <f>'SAO Report Graphs Data'!D10</f>
        <v>118708115</v>
      </c>
      <c r="H39" s="126"/>
    </row>
    <row r="40" spans="1:8" s="30" customFormat="1" x14ac:dyDescent="0.2">
      <c r="A40" s="34" t="s">
        <v>35</v>
      </c>
      <c r="B40" s="120">
        <f>C40/$C$42</f>
        <v>0.61424801269073404</v>
      </c>
      <c r="C40" s="121">
        <f>'SAO Report Graphs Data'!E11</f>
        <v>113329899</v>
      </c>
      <c r="D40" s="37"/>
      <c r="E40" s="34" t="s">
        <v>35</v>
      </c>
      <c r="F40" s="128">
        <f>G40/$G$42</f>
        <v>0.26965426845492346</v>
      </c>
      <c r="G40" s="129">
        <f>'SAO Report Graphs Data'!D11</f>
        <v>44942640</v>
      </c>
      <c r="H40" s="126"/>
    </row>
    <row r="41" spans="1:8" s="30" customFormat="1" ht="13.5" thickBot="1" x14ac:dyDescent="0.25">
      <c r="A41" s="35" t="s">
        <v>36</v>
      </c>
      <c r="B41" s="122">
        <f>C41/$C$42</f>
        <v>2.5341154154345448E-3</v>
      </c>
      <c r="C41" s="123">
        <f>'SAO Report Graphs Data'!E12</f>
        <v>467549</v>
      </c>
      <c r="D41" s="37"/>
      <c r="E41" s="35" t="s">
        <v>36</v>
      </c>
      <c r="F41" s="131">
        <f>G41/$G$42</f>
        <v>1.8101192506250075E-2</v>
      </c>
      <c r="G41" s="129">
        <f>'SAO Report Graphs Data'!D12</f>
        <v>3016883</v>
      </c>
      <c r="H41" s="126"/>
    </row>
    <row r="42" spans="1:8" x14ac:dyDescent="0.2">
      <c r="B42" s="98"/>
      <c r="C42" s="95">
        <f>SUM(C39:C41)</f>
        <v>184501857</v>
      </c>
      <c r="F42" s="87"/>
      <c r="G42" s="129">
        <f>SUM(G39:G41)</f>
        <v>166667638</v>
      </c>
      <c r="H42" s="87"/>
    </row>
    <row r="43" spans="1:8" x14ac:dyDescent="0.2">
      <c r="B43" s="98"/>
      <c r="C43" s="95"/>
      <c r="F43" s="87"/>
      <c r="G43" s="87"/>
      <c r="H43" s="87"/>
    </row>
    <row r="44" spans="1:8" x14ac:dyDescent="0.2">
      <c r="F44" s="87"/>
      <c r="G44" s="87"/>
      <c r="H44" s="87"/>
    </row>
    <row r="45" spans="1:8" x14ac:dyDescent="0.2">
      <c r="F45" s="87"/>
      <c r="G45" s="87"/>
      <c r="H45" s="87"/>
    </row>
    <row r="46" spans="1:8" x14ac:dyDescent="0.2">
      <c r="A46" t="s">
        <v>80</v>
      </c>
      <c r="F46" s="87"/>
      <c r="G46" s="87"/>
      <c r="H46" s="87"/>
    </row>
    <row r="47" spans="1:8" x14ac:dyDescent="0.2">
      <c r="A47" t="s">
        <v>81</v>
      </c>
    </row>
  </sheetData>
  <phoneticPr fontId="0" type="noConversion"/>
  <pageMargins left="0.75" right="0.75" top="1" bottom="1" header="0.5" footer="0.5"/>
  <pageSetup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0" zoomScaleNormal="80" workbookViewId="0">
      <selection activeCell="O29" sqref="O29"/>
    </sheetView>
  </sheetViews>
  <sheetFormatPr defaultRowHeight="12.75" x14ac:dyDescent="0.2"/>
  <cols>
    <col min="1" max="1" width="31.7109375" bestFit="1" customWidth="1"/>
    <col min="4" max="4" width="11.140625" style="12" bestFit="1" customWidth="1"/>
    <col min="5" max="5" width="11.28515625" style="12" customWidth="1"/>
    <col min="6" max="6" width="12.85546875" style="12" customWidth="1"/>
    <col min="7" max="7" width="11.140625" bestFit="1" customWidth="1"/>
    <col min="8" max="8" width="9.7109375" customWidth="1"/>
    <col min="9" max="9" width="15.28515625" customWidth="1"/>
    <col min="10" max="10" width="9" customWidth="1"/>
    <col min="11" max="11" width="6.85546875" customWidth="1"/>
  </cols>
  <sheetData>
    <row r="1" spans="1:14" x14ac:dyDescent="0.2">
      <c r="A1" t="s">
        <v>56</v>
      </c>
      <c r="B1" s="19" t="s">
        <v>83</v>
      </c>
    </row>
    <row r="2" spans="1:14" ht="13.5" thickBot="1" x14ac:dyDescent="0.25">
      <c r="F2" s="95"/>
      <c r="J2" s="87"/>
    </row>
    <row r="3" spans="1:14" ht="13.5" thickBot="1" x14ac:dyDescent="0.25">
      <c r="A3" s="14" t="s">
        <v>28</v>
      </c>
      <c r="B3" s="15" t="s">
        <v>16</v>
      </c>
      <c r="D3" s="12" t="s">
        <v>54</v>
      </c>
      <c r="E3" s="12" t="s">
        <v>55</v>
      </c>
      <c r="F3" s="95" t="s">
        <v>57</v>
      </c>
      <c r="J3" s="87" t="s">
        <v>73</v>
      </c>
      <c r="L3" s="87"/>
      <c r="M3" s="87"/>
      <c r="N3" s="87"/>
    </row>
    <row r="4" spans="1:14" ht="13.5" thickBot="1" x14ac:dyDescent="0.25">
      <c r="A4" s="16" t="s">
        <v>29</v>
      </c>
      <c r="B4" s="108">
        <f>(D4+E4)/$F$7</f>
        <v>0.49348117354703269</v>
      </c>
      <c r="C4" s="106">
        <f>D4/D7</f>
        <v>0.38441853960875116</v>
      </c>
      <c r="D4" s="103">
        <v>64070130</v>
      </c>
      <c r="E4" s="103">
        <v>109225405</v>
      </c>
      <c r="F4" s="95">
        <f>SUM(D4:E4)</f>
        <v>173295535</v>
      </c>
      <c r="G4" s="107">
        <f>D4/1000000</f>
        <v>64.070130000000006</v>
      </c>
      <c r="H4" s="107">
        <f>F4/1000000</f>
        <v>173.295535</v>
      </c>
      <c r="J4" s="106">
        <f>E4/E7</f>
        <v>0.5920016534467637</v>
      </c>
      <c r="K4" s="80"/>
      <c r="L4" s="107">
        <f>E4/1000000</f>
        <v>109.22540499999999</v>
      </c>
      <c r="M4" s="87"/>
      <c r="N4" s="87"/>
    </row>
    <row r="5" spans="1:14" ht="13.5" thickBot="1" x14ac:dyDescent="0.25">
      <c r="A5" s="17" t="s">
        <v>30</v>
      </c>
      <c r="B5" s="108">
        <f>(D5+E5)/$F$7</f>
        <v>5.822423141217254E-2</v>
      </c>
      <c r="C5" s="106">
        <f>D5/D7</f>
        <v>0.10655108102029981</v>
      </c>
      <c r="D5" s="103">
        <v>17758617</v>
      </c>
      <c r="E5" s="103">
        <v>2687957</v>
      </c>
      <c r="F5" s="95">
        <f>SUM(D5:E5)</f>
        <v>20446574</v>
      </c>
      <c r="G5" s="107">
        <f t="shared" ref="G5:G7" si="0">D5/1000000</f>
        <v>17.758617000000001</v>
      </c>
      <c r="H5" s="107">
        <f>F5/1000000</f>
        <v>20.446573999999998</v>
      </c>
      <c r="J5" s="106">
        <v>0.08</v>
      </c>
      <c r="K5" s="80"/>
      <c r="L5" s="107">
        <f>E5/1000000</f>
        <v>2.6879569999999999</v>
      </c>
      <c r="M5" s="87"/>
      <c r="N5" s="87"/>
    </row>
    <row r="6" spans="1:14" ht="13.5" thickBot="1" x14ac:dyDescent="0.25">
      <c r="A6" s="17" t="s">
        <v>31</v>
      </c>
      <c r="B6" s="108">
        <f>(D6+E6)/$F$7</f>
        <v>0.44829459504079477</v>
      </c>
      <c r="C6" s="106">
        <f>D6/D7</f>
        <v>0.50903037937094897</v>
      </c>
      <c r="D6" s="103">
        <v>84838891</v>
      </c>
      <c r="E6" s="103">
        <v>72588496</v>
      </c>
      <c r="F6" s="95">
        <f>SUM(D6:E6)</f>
        <v>157427387</v>
      </c>
      <c r="G6" s="107">
        <f t="shared" si="0"/>
        <v>84.838891000000004</v>
      </c>
      <c r="H6" s="107">
        <f>F6/1000000</f>
        <v>157.42738700000001</v>
      </c>
      <c r="I6" s="87"/>
      <c r="J6" s="106">
        <f>E6/E7</f>
        <v>0.3934296206382919</v>
      </c>
      <c r="K6" s="80"/>
      <c r="L6" s="107">
        <f>E6/1000000</f>
        <v>72.588496000000006</v>
      </c>
      <c r="M6" s="87"/>
      <c r="N6" s="87"/>
    </row>
    <row r="7" spans="1:14" ht="13.5" thickBot="1" x14ac:dyDescent="0.25">
      <c r="A7" s="18" t="s">
        <v>32</v>
      </c>
      <c r="B7" s="109">
        <v>1</v>
      </c>
      <c r="C7" s="107"/>
      <c r="D7" s="104">
        <f>SUM(D4:D6)</f>
        <v>166667638</v>
      </c>
      <c r="E7" s="104">
        <f>SUM(E4:E6)</f>
        <v>184501858</v>
      </c>
      <c r="F7" s="104">
        <f>D7+E7</f>
        <v>351169496</v>
      </c>
      <c r="G7" s="107">
        <f t="shared" si="0"/>
        <v>166.66763800000001</v>
      </c>
      <c r="H7" s="107">
        <f>SUM(H4:H6)</f>
        <v>351.16949599999998</v>
      </c>
      <c r="I7" s="87"/>
      <c r="J7" s="87"/>
      <c r="K7" s="80"/>
      <c r="L7" s="87"/>
      <c r="M7" s="87"/>
      <c r="N7" s="107">
        <f>SUM(L4:L6)</f>
        <v>184.501858</v>
      </c>
    </row>
    <row r="8" spans="1:14" ht="13.5" thickBot="1" x14ac:dyDescent="0.25">
      <c r="A8" s="27"/>
      <c r="B8" s="28"/>
      <c r="C8" s="87"/>
      <c r="D8" s="40"/>
      <c r="E8" s="95"/>
      <c r="F8" s="95"/>
      <c r="G8" s="87"/>
      <c r="H8" s="87"/>
      <c r="I8" s="87"/>
      <c r="J8" s="87"/>
      <c r="L8" s="87"/>
      <c r="M8" s="87"/>
      <c r="N8" s="87"/>
    </row>
    <row r="9" spans="1:14" ht="13.5" thickBot="1" x14ac:dyDescent="0.25">
      <c r="A9" s="14" t="s">
        <v>33</v>
      </c>
      <c r="B9" s="15" t="s">
        <v>16</v>
      </c>
      <c r="C9" s="87"/>
      <c r="D9" s="40"/>
      <c r="E9" s="95"/>
      <c r="F9" s="95"/>
      <c r="G9" s="87"/>
      <c r="H9" s="95" t="s">
        <v>54</v>
      </c>
      <c r="I9" s="95" t="s">
        <v>55</v>
      </c>
      <c r="J9" s="87" t="s">
        <v>57</v>
      </c>
      <c r="L9" s="87"/>
      <c r="M9" s="87"/>
      <c r="N9" s="87"/>
    </row>
    <row r="10" spans="1:14" ht="13.5" thickBot="1" x14ac:dyDescent="0.25">
      <c r="A10" s="16" t="s">
        <v>34</v>
      </c>
      <c r="B10" s="110">
        <f>(D10+E10)/$F$13</f>
        <v>0.53937636012490209</v>
      </c>
      <c r="C10" s="98">
        <f>D10/$D$13</f>
        <v>0.71224453903882645</v>
      </c>
      <c r="D10" s="103">
        <v>118708115</v>
      </c>
      <c r="E10" s="103">
        <v>70704409</v>
      </c>
      <c r="F10" s="104">
        <f>SUM(D10:E10)</f>
        <v>189412524</v>
      </c>
      <c r="G10" s="107">
        <f>F10/1000000</f>
        <v>189.41252399999999</v>
      </c>
      <c r="H10" s="106">
        <f>D10/D13</f>
        <v>0.71224453903882645</v>
      </c>
      <c r="I10" s="106">
        <f>E10/E13</f>
        <v>0.38321787189383139</v>
      </c>
      <c r="J10" s="106">
        <f>F10/F13</f>
        <v>0.53937636012490209</v>
      </c>
      <c r="L10" s="107">
        <f>D10/1000000</f>
        <v>118.70811500000001</v>
      </c>
      <c r="M10" s="107">
        <f>E10/1000000</f>
        <v>70.704408999999998</v>
      </c>
      <c r="N10" s="107"/>
    </row>
    <row r="11" spans="1:14" ht="13.5" thickBot="1" x14ac:dyDescent="0.25">
      <c r="A11" s="17" t="s">
        <v>49</v>
      </c>
      <c r="B11" s="110">
        <f>(D11+E11)/$F$13</f>
        <v>0.45070127460814896</v>
      </c>
      <c r="C11" s="80"/>
      <c r="D11" s="103">
        <v>44942640</v>
      </c>
      <c r="E11" s="103">
        <v>113329899</v>
      </c>
      <c r="F11" s="104">
        <f>SUM(D11:E11)</f>
        <v>158272539</v>
      </c>
      <c r="G11" s="107">
        <f>F11/1000000</f>
        <v>158.27253899999999</v>
      </c>
      <c r="H11" s="106">
        <f>D11/D13</f>
        <v>0.26965426845492346</v>
      </c>
      <c r="I11" s="106">
        <f>E11/E13</f>
        <v>0.61424801269073404</v>
      </c>
      <c r="J11" s="106">
        <f>F11/F13</f>
        <v>0.45070127460814896</v>
      </c>
      <c r="L11" s="107">
        <f t="shared" ref="L11:L13" si="1">D11/1000000</f>
        <v>44.942639999999997</v>
      </c>
      <c r="M11" s="107">
        <f t="shared" ref="M11:M13" si="2">E11/1000000</f>
        <v>113.329899</v>
      </c>
      <c r="N11" s="42"/>
    </row>
    <row r="12" spans="1:14" ht="13.5" thickBot="1" x14ac:dyDescent="0.25">
      <c r="A12" s="17" t="s">
        <v>36</v>
      </c>
      <c r="B12" s="110">
        <f>(D12+E12)/$F$13</f>
        <v>9.9223652669489411E-3</v>
      </c>
      <c r="C12" s="80"/>
      <c r="D12" s="103">
        <v>3016883</v>
      </c>
      <c r="E12" s="103">
        <v>467549</v>
      </c>
      <c r="F12" s="104">
        <f>SUM(D12:E12)</f>
        <v>3484432</v>
      </c>
      <c r="G12" s="107">
        <f>F12/1000000</f>
        <v>3.484432</v>
      </c>
      <c r="H12" s="106">
        <f>D12/D13</f>
        <v>1.8101192506250075E-2</v>
      </c>
      <c r="I12" s="106">
        <f>E12/E13</f>
        <v>2.5341154154345448E-3</v>
      </c>
      <c r="J12" s="106">
        <f>F12/F13</f>
        <v>9.9223652669489411E-3</v>
      </c>
      <c r="L12" s="107">
        <f t="shared" si="1"/>
        <v>3.016883</v>
      </c>
      <c r="M12" s="107">
        <f t="shared" si="2"/>
        <v>0.46754899999999999</v>
      </c>
      <c r="N12" s="42"/>
    </row>
    <row r="13" spans="1:14" ht="13.5" thickBot="1" x14ac:dyDescent="0.25">
      <c r="A13" s="18" t="s">
        <v>32</v>
      </c>
      <c r="B13" s="109">
        <f>SUM(B10:B12)</f>
        <v>1</v>
      </c>
      <c r="C13" s="80"/>
      <c r="D13" s="104">
        <f>SUM(D10:D12)</f>
        <v>166667638</v>
      </c>
      <c r="E13" s="104">
        <f>SUM(E10:E12)</f>
        <v>184501857</v>
      </c>
      <c r="F13" s="104">
        <f>D13+E13</f>
        <v>351169495</v>
      </c>
      <c r="G13" s="107">
        <f>F13/1000000</f>
        <v>351.16949499999998</v>
      </c>
      <c r="H13" s="87"/>
      <c r="I13" s="87"/>
      <c r="J13" s="87"/>
      <c r="L13" s="107">
        <f t="shared" si="1"/>
        <v>166.66763800000001</v>
      </c>
      <c r="M13" s="107">
        <f t="shared" si="2"/>
        <v>184.501857</v>
      </c>
      <c r="N13" s="42"/>
    </row>
    <row r="14" spans="1:14" x14ac:dyDescent="0.2">
      <c r="B14" s="22"/>
      <c r="D14" s="40"/>
      <c r="E14" s="95"/>
      <c r="F14" s="95"/>
      <c r="G14" s="87"/>
      <c r="H14" s="87"/>
      <c r="I14" s="87"/>
    </row>
    <row r="15" spans="1:14" x14ac:dyDescent="0.2">
      <c r="B15" s="22"/>
      <c r="D15" s="40"/>
      <c r="E15" s="95"/>
      <c r="F15" s="95"/>
      <c r="G15" s="87"/>
      <c r="H15" s="87"/>
      <c r="I15" s="87"/>
    </row>
    <row r="16" spans="1:14" ht="13.5" thickBot="1" x14ac:dyDescent="0.25">
      <c r="A16" t="s">
        <v>20</v>
      </c>
      <c r="B16" s="110">
        <f t="shared" ref="B16:B22" si="3">(D16+E16)/$F$23</f>
        <v>5.7960045595759832E-2</v>
      </c>
      <c r="C16" s="80"/>
      <c r="D16" s="103">
        <v>19994704</v>
      </c>
      <c r="E16" s="103">
        <v>359096</v>
      </c>
      <c r="F16" s="104">
        <f t="shared" ref="F16:F23" si="4">SUM(D16:E16)</f>
        <v>20353800</v>
      </c>
      <c r="G16" s="107">
        <f t="shared" ref="G16:G23" si="5">F16/1000000</f>
        <v>20.3538</v>
      </c>
      <c r="H16" s="87"/>
      <c r="I16" s="87"/>
    </row>
    <row r="17" spans="1:11" ht="13.5" thickBot="1" x14ac:dyDescent="0.25">
      <c r="A17" t="s">
        <v>21</v>
      </c>
      <c r="B17" s="110">
        <f t="shared" si="3"/>
        <v>5.6728514939122163E-2</v>
      </c>
      <c r="C17" s="80"/>
      <c r="D17" s="103">
        <v>17638617</v>
      </c>
      <c r="E17" s="103">
        <v>2282707</v>
      </c>
      <c r="F17" s="104">
        <f t="shared" si="4"/>
        <v>19921324</v>
      </c>
      <c r="G17" s="107">
        <f t="shared" si="5"/>
        <v>19.921323999999998</v>
      </c>
      <c r="H17" s="87"/>
      <c r="I17" s="87"/>
    </row>
    <row r="18" spans="1:11" ht="13.5" thickBot="1" x14ac:dyDescent="0.25">
      <c r="A18" t="s">
        <v>22</v>
      </c>
      <c r="B18" s="110">
        <f t="shared" si="3"/>
        <v>0.42468780090170472</v>
      </c>
      <c r="C18" s="80"/>
      <c r="D18" s="103">
        <v>81074794</v>
      </c>
      <c r="E18" s="103">
        <v>68062607</v>
      </c>
      <c r="F18" s="104">
        <f t="shared" si="4"/>
        <v>149137401</v>
      </c>
      <c r="G18" s="107">
        <f t="shared" si="5"/>
        <v>149.13740100000001</v>
      </c>
      <c r="H18" s="87"/>
    </row>
    <row r="19" spans="1:11" ht="13.5" thickBot="1" x14ac:dyDescent="0.25">
      <c r="A19" t="s">
        <v>84</v>
      </c>
      <c r="B19" s="110">
        <f t="shared" si="3"/>
        <v>8.0512670724680477E-2</v>
      </c>
      <c r="C19" s="80"/>
      <c r="D19" s="105">
        <v>7658904</v>
      </c>
      <c r="E19" s="105">
        <v>20614690</v>
      </c>
      <c r="F19" s="95">
        <f t="shared" si="4"/>
        <v>28273594</v>
      </c>
      <c r="G19" s="107">
        <f t="shared" si="5"/>
        <v>28.273593999999999</v>
      </c>
      <c r="H19" s="87"/>
    </row>
    <row r="20" spans="1:11" ht="13.5" thickBot="1" x14ac:dyDescent="0.25">
      <c r="A20" t="s">
        <v>85</v>
      </c>
      <c r="B20" s="110">
        <f t="shared" si="3"/>
        <v>0.34508609198789864</v>
      </c>
      <c r="C20" s="80"/>
      <c r="D20" s="105">
        <v>33399639</v>
      </c>
      <c r="E20" s="105">
        <v>87784070</v>
      </c>
      <c r="F20" s="95">
        <f t="shared" si="4"/>
        <v>121183709</v>
      </c>
      <c r="G20" s="107">
        <f t="shared" si="5"/>
        <v>121.18370899999999</v>
      </c>
      <c r="H20" s="87"/>
    </row>
    <row r="21" spans="1:11" ht="13.5" thickBot="1" x14ac:dyDescent="0.25">
      <c r="A21" t="s">
        <v>25</v>
      </c>
      <c r="B21" s="110">
        <f t="shared" si="3"/>
        <v>2.5102510612140413E-2</v>
      </c>
      <c r="C21" s="80"/>
      <c r="D21" s="105">
        <v>3884097</v>
      </c>
      <c r="E21" s="105">
        <v>4931139</v>
      </c>
      <c r="F21" s="95">
        <f t="shared" si="4"/>
        <v>8815236</v>
      </c>
      <c r="G21" s="107">
        <f t="shared" si="5"/>
        <v>8.8152360000000005</v>
      </c>
      <c r="H21" s="87"/>
    </row>
    <row r="22" spans="1:11" ht="13.5" thickBot="1" x14ac:dyDescent="0.25">
      <c r="A22" t="s">
        <v>26</v>
      </c>
      <c r="B22" s="110">
        <f t="shared" si="3"/>
        <v>9.9223652386937391E-3</v>
      </c>
      <c r="C22" s="80"/>
      <c r="D22" s="105">
        <v>3016883</v>
      </c>
      <c r="E22" s="105">
        <v>467549</v>
      </c>
      <c r="F22" s="95">
        <f t="shared" si="4"/>
        <v>3484432</v>
      </c>
      <c r="G22" s="107">
        <f t="shared" si="5"/>
        <v>3.484432</v>
      </c>
      <c r="H22" s="87"/>
    </row>
    <row r="23" spans="1:11" x14ac:dyDescent="0.2">
      <c r="A23" t="s">
        <v>50</v>
      </c>
      <c r="B23" s="98">
        <f>SUM(B16:B22)</f>
        <v>1</v>
      </c>
      <c r="C23" s="80"/>
      <c r="D23" s="95">
        <f>SUM(D16:D22)</f>
        <v>166667638</v>
      </c>
      <c r="E23" s="95">
        <f>SUM(E16:E22)</f>
        <v>184501858</v>
      </c>
      <c r="F23" s="95">
        <f t="shared" si="4"/>
        <v>351169496</v>
      </c>
      <c r="G23" s="107">
        <f t="shared" si="5"/>
        <v>351.16949599999998</v>
      </c>
      <c r="H23" s="87"/>
      <c r="J23" s="43"/>
    </row>
    <row r="25" spans="1:11" ht="13.5" thickBot="1" x14ac:dyDescent="0.25">
      <c r="E25" s="41"/>
    </row>
    <row r="26" spans="1:11" ht="13.5" thickBot="1" x14ac:dyDescent="0.25">
      <c r="A26" s="11" t="s">
        <v>72</v>
      </c>
      <c r="B26" s="111">
        <f>'Profile Graphs Data'!E3</f>
        <v>29390</v>
      </c>
      <c r="C26" s="80"/>
      <c r="I26" s="12"/>
      <c r="K26" s="12"/>
    </row>
    <row r="27" spans="1:11" ht="13.5" thickBot="1" x14ac:dyDescent="0.25">
      <c r="A27" s="27"/>
      <c r="B27" s="69"/>
      <c r="C27" s="80"/>
      <c r="I27" s="12"/>
      <c r="K27" s="12"/>
    </row>
    <row r="28" spans="1:11" ht="27" thickBot="1" x14ac:dyDescent="0.45">
      <c r="A28" s="11" t="s">
        <v>41</v>
      </c>
      <c r="B28" s="111">
        <f>'Profile Graphs Data'!F13</f>
        <v>20362</v>
      </c>
      <c r="C28" s="98">
        <f>SUM(B28)/B26</f>
        <v>0.69282068730860835</v>
      </c>
      <c r="D28" s="38"/>
      <c r="K28" s="12"/>
    </row>
    <row r="29" spans="1:11" ht="13.5" thickBot="1" x14ac:dyDescent="0.25">
      <c r="A29" s="27"/>
      <c r="B29" s="112"/>
      <c r="C29" s="87"/>
    </row>
    <row r="30" spans="1:11" ht="13.5" thickBot="1" x14ac:dyDescent="0.25">
      <c r="A30" s="11" t="s">
        <v>51</v>
      </c>
      <c r="B30" s="111">
        <f>'Profile Graphs Data'!F13</f>
        <v>20362</v>
      </c>
      <c r="C30" s="87"/>
    </row>
    <row r="31" spans="1:11" x14ac:dyDescent="0.2">
      <c r="B31" s="87"/>
      <c r="C31" s="87"/>
      <c r="F31" s="95"/>
      <c r="G31" s="87"/>
      <c r="H31" s="12"/>
      <c r="J31" s="12"/>
    </row>
    <row r="32" spans="1:11" x14ac:dyDescent="0.2">
      <c r="D32" s="95"/>
      <c r="F32" s="95"/>
      <c r="G32" s="87"/>
      <c r="I32" s="87"/>
      <c r="J32" s="87"/>
      <c r="K32" s="87"/>
    </row>
    <row r="33" spans="1:11" x14ac:dyDescent="0.2">
      <c r="C33" s="87"/>
      <c r="D33" s="95" t="s">
        <v>64</v>
      </c>
      <c r="E33" s="95"/>
      <c r="F33" s="95" t="s">
        <v>62</v>
      </c>
      <c r="G33" s="95"/>
      <c r="H33" s="87"/>
      <c r="I33" s="95" t="s">
        <v>63</v>
      </c>
      <c r="J33" s="117"/>
      <c r="K33" s="95"/>
    </row>
    <row r="34" spans="1:11" x14ac:dyDescent="0.2">
      <c r="A34" t="s">
        <v>20</v>
      </c>
      <c r="C34" s="114">
        <f>D34/$D$37</f>
        <v>0.16843586472584457</v>
      </c>
      <c r="D34" s="113">
        <f>D16</f>
        <v>19994704</v>
      </c>
      <c r="E34" s="107">
        <f>D34/1000000</f>
        <v>19.994703999999999</v>
      </c>
      <c r="F34" s="104">
        <f>E16</f>
        <v>359096</v>
      </c>
      <c r="G34" s="114">
        <f>F34/$F$37</f>
        <v>5.0788345451153617E-3</v>
      </c>
      <c r="H34" s="107">
        <f>F34/1000000</f>
        <v>0.35909600000000003</v>
      </c>
      <c r="I34" s="104">
        <f>F16</f>
        <v>20353800</v>
      </c>
      <c r="J34" s="114">
        <f>I34/$I$37</f>
        <v>0.10745751897874757</v>
      </c>
      <c r="K34" s="107">
        <f>I34/1000000</f>
        <v>20.3538</v>
      </c>
    </row>
    <row r="35" spans="1:11" x14ac:dyDescent="0.2">
      <c r="A35" t="s">
        <v>21</v>
      </c>
      <c r="C35" s="114">
        <f>D35/$D$37</f>
        <v>0.14858813148536643</v>
      </c>
      <c r="D35" s="113">
        <f>D17</f>
        <v>17638617</v>
      </c>
      <c r="E35" s="107">
        <f>D35/1000000</f>
        <v>17.638617</v>
      </c>
      <c r="F35" s="104">
        <f>E17</f>
        <v>2282707</v>
      </c>
      <c r="G35" s="114">
        <f>F35/$F$37</f>
        <v>3.228521389259878E-2</v>
      </c>
      <c r="H35" s="107">
        <f>F35/1000000</f>
        <v>2.2827069999999998</v>
      </c>
      <c r="I35" s="104">
        <f>F17</f>
        <v>19921324</v>
      </c>
      <c r="J35" s="114">
        <f>I35/$I$37</f>
        <v>0.10517426975856005</v>
      </c>
      <c r="K35" s="107">
        <f>I35/1000000</f>
        <v>19.921323999999998</v>
      </c>
    </row>
    <row r="36" spans="1:11" x14ac:dyDescent="0.2">
      <c r="A36" t="s">
        <v>22</v>
      </c>
      <c r="C36" s="114">
        <f>D36/$D$37</f>
        <v>0.68297600378878898</v>
      </c>
      <c r="D36" s="113">
        <f>D18</f>
        <v>81074794</v>
      </c>
      <c r="E36" s="107">
        <f>D36/1000000</f>
        <v>81.074793999999997</v>
      </c>
      <c r="F36" s="104">
        <f>E18</f>
        <v>68062607</v>
      </c>
      <c r="G36" s="114">
        <f>F36/$F$37</f>
        <v>0.96263595156228587</v>
      </c>
      <c r="H36" s="107">
        <f>F36/1000000</f>
        <v>68.062607</v>
      </c>
      <c r="I36" s="104">
        <f>F18</f>
        <v>149137401</v>
      </c>
      <c r="J36" s="114">
        <f>I36/$I$37</f>
        <v>0.78736821126269241</v>
      </c>
      <c r="K36" s="107">
        <f>I36/1000000</f>
        <v>149.13740100000001</v>
      </c>
    </row>
    <row r="37" spans="1:11" x14ac:dyDescent="0.2">
      <c r="C37" s="87" t="s">
        <v>38</v>
      </c>
      <c r="D37" s="104">
        <f>SUM(D34:D36)</f>
        <v>118708115</v>
      </c>
      <c r="E37" s="107">
        <f>D37/1000000</f>
        <v>118.70811500000001</v>
      </c>
      <c r="F37" s="115">
        <f>SUM(F34:F36)</f>
        <v>70704410</v>
      </c>
      <c r="G37" s="116"/>
      <c r="H37" s="107">
        <f>F37/1000000</f>
        <v>70.704409999999996</v>
      </c>
      <c r="I37" s="115">
        <f>SUM(I34:I36)</f>
        <v>189412525</v>
      </c>
      <c r="J37" s="117"/>
      <c r="K37" s="107">
        <f>I37/1000000</f>
        <v>189.41252499999999</v>
      </c>
    </row>
    <row r="38" spans="1:11" x14ac:dyDescent="0.2">
      <c r="C38" s="87"/>
      <c r="D38" s="95"/>
      <c r="F38" s="95"/>
      <c r="G38" s="87"/>
      <c r="H38" s="87"/>
      <c r="I38" s="87"/>
      <c r="J38" s="117"/>
      <c r="K38" s="95"/>
    </row>
    <row r="39" spans="1:11" x14ac:dyDescent="0.2">
      <c r="C39" s="87"/>
      <c r="D39" s="95"/>
      <c r="F39" s="95"/>
      <c r="G39" s="87"/>
      <c r="I39" s="87"/>
      <c r="J39" s="117"/>
      <c r="K39" s="95"/>
    </row>
    <row r="40" spans="1:11" x14ac:dyDescent="0.2">
      <c r="A40" t="s">
        <v>82</v>
      </c>
      <c r="D40" s="95"/>
      <c r="I40" s="87"/>
      <c r="J40" s="117"/>
      <c r="K40" s="95"/>
    </row>
    <row r="41" spans="1:11" x14ac:dyDescent="0.2">
      <c r="A41" t="s">
        <v>81</v>
      </c>
      <c r="I41" s="87"/>
      <c r="J41" s="117"/>
      <c r="K41" s="95"/>
    </row>
    <row r="42" spans="1:11" x14ac:dyDescent="0.2">
      <c r="I42" s="87"/>
      <c r="J42" s="87"/>
      <c r="K42" s="95"/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opLeftCell="B1" zoomScale="80" zoomScaleNormal="80" workbookViewId="0">
      <selection activeCell="Q37" sqref="Q37"/>
    </sheetView>
  </sheetViews>
  <sheetFormatPr defaultRowHeight="12.75" x14ac:dyDescent="0.2"/>
  <cols>
    <col min="1" max="1" width="31" style="43" bestFit="1" customWidth="1"/>
    <col min="2" max="2" width="11.140625" style="62" bestFit="1" customWidth="1"/>
    <col min="3" max="3" width="13.85546875" style="46" bestFit="1" customWidth="1"/>
    <col min="4" max="4" width="13.85546875" style="46" customWidth="1"/>
    <col min="5" max="5" width="13.85546875" style="47" bestFit="1" customWidth="1"/>
    <col min="6" max="6" width="9.140625" style="62"/>
    <col min="7" max="8" width="13.85546875" style="46" customWidth="1"/>
    <col min="9" max="9" width="13.85546875" style="47" bestFit="1" customWidth="1"/>
    <col min="10" max="10" width="39.42578125" style="43" bestFit="1" customWidth="1"/>
    <col min="11" max="12" width="11.140625" style="43" bestFit="1" customWidth="1"/>
    <col min="13" max="13" width="15.140625" style="43" bestFit="1" customWidth="1"/>
    <col min="14" max="14" width="9.140625" style="43"/>
    <col min="15" max="15" width="10.140625" style="43" bestFit="1" customWidth="1"/>
    <col min="16" max="16" width="10.42578125" style="43" bestFit="1" customWidth="1"/>
    <col min="17" max="17" width="15.140625" style="43" bestFit="1" customWidth="1"/>
    <col min="18" max="18" width="9.140625" style="43"/>
    <col min="19" max="19" width="13" style="43" customWidth="1"/>
    <col min="20" max="20" width="12.7109375" style="43" customWidth="1"/>
    <col min="21" max="16384" width="9.140625" style="43"/>
  </cols>
  <sheetData>
    <row r="1" spans="1:20" ht="20.25" x14ac:dyDescent="0.3">
      <c r="A1" s="45" t="s">
        <v>39</v>
      </c>
      <c r="B1" s="44" t="s">
        <v>83</v>
      </c>
      <c r="F1" s="48"/>
      <c r="G1" s="46" t="s">
        <v>74</v>
      </c>
      <c r="I1" s="49"/>
      <c r="J1" s="43" t="s">
        <v>40</v>
      </c>
      <c r="K1" s="19" t="s">
        <v>83</v>
      </c>
      <c r="N1" s="50"/>
    </row>
    <row r="2" spans="1:20" ht="13.5" thickBot="1" x14ac:dyDescent="0.25">
      <c r="A2" s="51"/>
      <c r="B2" s="52"/>
      <c r="E2" s="53"/>
      <c r="F2" s="52"/>
      <c r="I2" s="54"/>
      <c r="K2" s="43" t="s">
        <v>86</v>
      </c>
    </row>
    <row r="3" spans="1:20" ht="13.5" thickBot="1" x14ac:dyDescent="0.25">
      <c r="A3" s="51"/>
      <c r="B3" s="52" t="s">
        <v>11</v>
      </c>
      <c r="E3" s="53"/>
      <c r="F3" s="52" t="s">
        <v>12</v>
      </c>
      <c r="I3" s="54"/>
      <c r="J3" s="2"/>
      <c r="K3" s="203" t="s">
        <v>11</v>
      </c>
      <c r="L3" s="204"/>
      <c r="M3" s="204"/>
      <c r="N3" s="205"/>
      <c r="O3" s="206" t="s">
        <v>12</v>
      </c>
      <c r="P3" s="207"/>
      <c r="Q3" s="207"/>
      <c r="R3" s="208"/>
    </row>
    <row r="4" spans="1:20" ht="13.5" thickBot="1" x14ac:dyDescent="0.25">
      <c r="A4" s="51"/>
      <c r="B4" s="52" t="s">
        <v>13</v>
      </c>
      <c r="C4" s="46" t="s">
        <v>14</v>
      </c>
      <c r="D4" s="46" t="s">
        <v>15</v>
      </c>
      <c r="E4" s="53" t="s">
        <v>16</v>
      </c>
      <c r="F4" s="52" t="s">
        <v>13</v>
      </c>
      <c r="G4" s="46" t="s">
        <v>14</v>
      </c>
      <c r="H4" s="46" t="s">
        <v>15</v>
      </c>
      <c r="I4" s="54" t="s">
        <v>16</v>
      </c>
      <c r="J4" s="3"/>
      <c r="K4" s="4" t="s">
        <v>13</v>
      </c>
      <c r="L4" s="5" t="s">
        <v>14</v>
      </c>
      <c r="M4" s="5" t="s">
        <v>15</v>
      </c>
      <c r="N4" s="6" t="s">
        <v>16</v>
      </c>
      <c r="O4" s="4" t="s">
        <v>13</v>
      </c>
      <c r="P4" s="5" t="s">
        <v>14</v>
      </c>
      <c r="Q4" s="5" t="s">
        <v>15</v>
      </c>
      <c r="R4" s="6" t="s">
        <v>16</v>
      </c>
      <c r="T4" s="87"/>
    </row>
    <row r="5" spans="1:20" ht="13.5" thickBot="1" x14ac:dyDescent="0.25">
      <c r="A5" s="51" t="s">
        <v>17</v>
      </c>
      <c r="B5" s="132">
        <v>5898</v>
      </c>
      <c r="C5" s="132">
        <v>19760</v>
      </c>
      <c r="D5" s="133">
        <v>116544199</v>
      </c>
      <c r="E5" s="134" t="s">
        <v>58</v>
      </c>
      <c r="F5" s="132">
        <v>1420</v>
      </c>
      <c r="G5" s="132">
        <v>38383</v>
      </c>
      <c r="H5" s="133">
        <v>54504459</v>
      </c>
      <c r="I5" s="135" t="s">
        <v>58</v>
      </c>
      <c r="J5" s="7" t="s">
        <v>17</v>
      </c>
      <c r="K5" s="161">
        <v>3349</v>
      </c>
      <c r="L5" s="161">
        <v>35176</v>
      </c>
      <c r="M5" s="168">
        <v>117805483</v>
      </c>
      <c r="N5" s="163" t="s">
        <v>58</v>
      </c>
      <c r="O5" s="162">
        <v>1149</v>
      </c>
      <c r="P5" s="162">
        <v>49717</v>
      </c>
      <c r="Q5" s="171">
        <v>57124942</v>
      </c>
      <c r="R5" s="166" t="s">
        <v>58</v>
      </c>
      <c r="T5" s="95">
        <f>Q5+M5</f>
        <v>174930425</v>
      </c>
    </row>
    <row r="6" spans="1:20" ht="13.5" thickBot="1" x14ac:dyDescent="0.25">
      <c r="A6" s="51" t="s">
        <v>18</v>
      </c>
      <c r="B6" s="132">
        <v>5898</v>
      </c>
      <c r="C6" s="132">
        <v>5750</v>
      </c>
      <c r="D6" s="133">
        <v>33913563</v>
      </c>
      <c r="E6" s="134" t="s">
        <v>58</v>
      </c>
      <c r="F6" s="132">
        <v>1420</v>
      </c>
      <c r="G6" s="132">
        <v>11355</v>
      </c>
      <c r="H6" s="133">
        <v>16123792</v>
      </c>
      <c r="I6" s="135" t="s">
        <v>58</v>
      </c>
      <c r="J6" s="8" t="s">
        <v>18</v>
      </c>
      <c r="K6" s="161">
        <v>3349</v>
      </c>
      <c r="L6" s="169">
        <v>4783</v>
      </c>
      <c r="M6" s="169">
        <v>16017755</v>
      </c>
      <c r="N6" s="164" t="s">
        <v>58</v>
      </c>
      <c r="O6" s="162">
        <v>1149</v>
      </c>
      <c r="P6" s="169">
        <v>7602</v>
      </c>
      <c r="Q6" s="172">
        <v>8735189</v>
      </c>
      <c r="R6" s="166" t="s">
        <v>58</v>
      </c>
      <c r="T6" s="95">
        <f>Q6+M6</f>
        <v>24752944</v>
      </c>
    </row>
    <row r="7" spans="1:20" ht="13.5" thickBot="1" x14ac:dyDescent="0.25">
      <c r="A7" s="51" t="s">
        <v>19</v>
      </c>
      <c r="B7" s="136">
        <v>5898</v>
      </c>
      <c r="C7" s="136">
        <v>14010</v>
      </c>
      <c r="D7" s="137">
        <v>82630636</v>
      </c>
      <c r="E7" s="134" t="s">
        <v>58</v>
      </c>
      <c r="F7" s="136">
        <v>1420</v>
      </c>
      <c r="G7" s="136">
        <v>27029</v>
      </c>
      <c r="H7" s="137">
        <v>38380667</v>
      </c>
      <c r="I7" s="135" t="s">
        <v>58</v>
      </c>
      <c r="J7" s="9" t="s">
        <v>19</v>
      </c>
      <c r="K7" s="161">
        <v>3349</v>
      </c>
      <c r="L7" s="170">
        <v>30393</v>
      </c>
      <c r="M7" s="170">
        <v>101787728</v>
      </c>
      <c r="N7" s="165" t="s">
        <v>58</v>
      </c>
      <c r="O7" s="162">
        <v>1149</v>
      </c>
      <c r="P7" s="170">
        <v>42115</v>
      </c>
      <c r="Q7" s="173">
        <v>48389753</v>
      </c>
      <c r="R7" s="167" t="s">
        <v>58</v>
      </c>
      <c r="T7" s="95">
        <f>Q7+M7</f>
        <v>150177481</v>
      </c>
    </row>
    <row r="8" spans="1:20" ht="13.5" thickBot="1" x14ac:dyDescent="0.25">
      <c r="A8" s="51"/>
      <c r="B8" s="52" t="s">
        <v>11</v>
      </c>
      <c r="E8" s="53"/>
      <c r="F8" s="52" t="s">
        <v>12</v>
      </c>
      <c r="I8" s="54"/>
      <c r="J8" s="2"/>
      <c r="K8" s="203" t="s">
        <v>11</v>
      </c>
      <c r="L8" s="204"/>
      <c r="M8" s="204"/>
      <c r="N8" s="205"/>
      <c r="O8" s="206" t="s">
        <v>12</v>
      </c>
      <c r="P8" s="207"/>
      <c r="Q8" s="207"/>
      <c r="R8" s="208"/>
      <c r="T8" s="80"/>
    </row>
    <row r="9" spans="1:20" ht="13.5" thickBot="1" x14ac:dyDescent="0.25">
      <c r="A9" s="51"/>
      <c r="B9" s="52" t="s">
        <v>13</v>
      </c>
      <c r="C9" s="46" t="s">
        <v>14</v>
      </c>
      <c r="D9" s="46" t="s">
        <v>15</v>
      </c>
      <c r="E9" s="53" t="s">
        <v>16</v>
      </c>
      <c r="F9" s="52" t="s">
        <v>13</v>
      </c>
      <c r="G9" s="46" t="s">
        <v>14</v>
      </c>
      <c r="H9" s="46" t="s">
        <v>15</v>
      </c>
      <c r="I9" s="54" t="s">
        <v>16</v>
      </c>
      <c r="J9" s="3"/>
      <c r="K9" s="4" t="s">
        <v>13</v>
      </c>
      <c r="L9" s="5" t="s">
        <v>14</v>
      </c>
      <c r="M9" s="5" t="s">
        <v>15</v>
      </c>
      <c r="N9" s="6" t="s">
        <v>16</v>
      </c>
      <c r="O9" s="4" t="s">
        <v>13</v>
      </c>
      <c r="P9" s="5" t="s">
        <v>14</v>
      </c>
      <c r="Q9" s="5" t="s">
        <v>15</v>
      </c>
      <c r="R9" s="6" t="s">
        <v>16</v>
      </c>
      <c r="T9" s="80"/>
    </row>
    <row r="10" spans="1:20" ht="13.5" thickBot="1" x14ac:dyDescent="0.25">
      <c r="A10" s="51" t="s">
        <v>20</v>
      </c>
      <c r="B10" s="138">
        <v>3395</v>
      </c>
      <c r="C10" s="136">
        <v>4922</v>
      </c>
      <c r="D10" s="137">
        <v>16710676</v>
      </c>
      <c r="E10" s="67"/>
      <c r="F10" s="138">
        <v>575</v>
      </c>
      <c r="G10" s="136">
        <v>5068</v>
      </c>
      <c r="H10" s="137">
        <v>2914213</v>
      </c>
      <c r="I10" s="67"/>
      <c r="J10" s="7" t="s">
        <v>20</v>
      </c>
      <c r="K10" s="174">
        <v>65</v>
      </c>
      <c r="L10" s="175">
        <v>3743</v>
      </c>
      <c r="M10" s="176">
        <v>243304</v>
      </c>
      <c r="N10" s="76"/>
      <c r="O10" s="174">
        <v>15</v>
      </c>
      <c r="P10" s="175">
        <v>2737</v>
      </c>
      <c r="Q10" s="176">
        <v>41060</v>
      </c>
      <c r="R10" s="76"/>
      <c r="T10" s="95">
        <f t="shared" ref="T10:T17" si="0">Q10+M10</f>
        <v>284364</v>
      </c>
    </row>
    <row r="11" spans="1:20" ht="13.5" thickBot="1" x14ac:dyDescent="0.25">
      <c r="A11" s="51" t="s">
        <v>21</v>
      </c>
      <c r="B11" s="138">
        <v>4230</v>
      </c>
      <c r="C11" s="136">
        <v>3623</v>
      </c>
      <c r="D11" s="137">
        <v>15324956</v>
      </c>
      <c r="E11" s="67"/>
      <c r="F11" s="138">
        <v>42</v>
      </c>
      <c r="G11" s="136">
        <v>5175</v>
      </c>
      <c r="H11" s="137">
        <v>217361</v>
      </c>
      <c r="I11" s="67"/>
      <c r="J11" s="8" t="s">
        <v>21</v>
      </c>
      <c r="K11" s="174">
        <v>110</v>
      </c>
      <c r="L11" s="175">
        <v>18000</v>
      </c>
      <c r="M11" s="176">
        <v>1980007</v>
      </c>
      <c r="N11" s="76"/>
      <c r="O11" s="174">
        <v>0</v>
      </c>
      <c r="P11" s="175">
        <v>0</v>
      </c>
      <c r="Q11" s="176">
        <v>0</v>
      </c>
      <c r="R11" s="76"/>
      <c r="T11" s="95">
        <f t="shared" si="0"/>
        <v>1980007</v>
      </c>
    </row>
    <row r="12" spans="1:20" ht="13.5" thickBot="1" x14ac:dyDescent="0.25">
      <c r="A12" s="51" t="s">
        <v>22</v>
      </c>
      <c r="B12" s="138">
        <v>6096</v>
      </c>
      <c r="C12" s="136">
        <v>5491</v>
      </c>
      <c r="D12" s="137">
        <v>33471700</v>
      </c>
      <c r="E12" s="67"/>
      <c r="F12" s="138">
        <v>1501</v>
      </c>
      <c r="G12" s="136">
        <v>19129</v>
      </c>
      <c r="H12" s="137">
        <v>28712766</v>
      </c>
      <c r="I12" s="67"/>
      <c r="J12" s="8" t="s">
        <v>22</v>
      </c>
      <c r="K12" s="174">
        <v>3354</v>
      </c>
      <c r="L12" s="175">
        <v>5173</v>
      </c>
      <c r="M12" s="176">
        <v>17349807</v>
      </c>
      <c r="N12" s="76"/>
      <c r="O12" s="174">
        <v>1180</v>
      </c>
      <c r="P12" s="175">
        <v>12227</v>
      </c>
      <c r="Q12" s="176">
        <v>14427985</v>
      </c>
      <c r="R12" s="76"/>
      <c r="T12" s="95">
        <f t="shared" si="0"/>
        <v>31777792</v>
      </c>
    </row>
    <row r="13" spans="1:20" ht="13.5" thickBot="1" x14ac:dyDescent="0.25">
      <c r="A13" s="51" t="s">
        <v>23</v>
      </c>
      <c r="B13" s="66"/>
      <c r="C13" s="64"/>
      <c r="D13" s="65"/>
      <c r="E13" s="67"/>
      <c r="F13" s="66"/>
      <c r="G13" s="64"/>
      <c r="H13" s="65"/>
      <c r="I13" s="67"/>
      <c r="J13" s="8" t="s">
        <v>23</v>
      </c>
      <c r="K13" s="73"/>
      <c r="L13" s="74"/>
      <c r="M13" s="75"/>
      <c r="N13" s="76"/>
      <c r="O13" s="73"/>
      <c r="P13" s="74"/>
      <c r="Q13" s="75"/>
      <c r="R13" s="76"/>
      <c r="T13" s="79">
        <f t="shared" si="0"/>
        <v>0</v>
      </c>
    </row>
    <row r="14" spans="1:20" ht="13.5" thickBot="1" x14ac:dyDescent="0.25">
      <c r="A14" s="51" t="s">
        <v>24</v>
      </c>
      <c r="B14" s="138">
        <v>3292</v>
      </c>
      <c r="C14" s="136">
        <v>5947</v>
      </c>
      <c r="D14" s="137">
        <v>19578913</v>
      </c>
      <c r="E14" s="67"/>
      <c r="F14" s="138">
        <v>884</v>
      </c>
      <c r="G14" s="136">
        <v>6554</v>
      </c>
      <c r="H14" s="137">
        <v>5793581</v>
      </c>
      <c r="I14" s="67"/>
      <c r="J14" s="10" t="s">
        <v>24</v>
      </c>
      <c r="K14" s="174">
        <v>3249</v>
      </c>
      <c r="L14" s="175">
        <v>19882</v>
      </c>
      <c r="M14" s="176">
        <v>64596183</v>
      </c>
      <c r="N14" s="76"/>
      <c r="O14" s="174">
        <v>993</v>
      </c>
      <c r="P14" s="175">
        <v>18751</v>
      </c>
      <c r="Q14" s="176">
        <v>18619744</v>
      </c>
      <c r="R14" s="76"/>
      <c r="T14" s="95">
        <f t="shared" si="0"/>
        <v>83215927</v>
      </c>
    </row>
    <row r="15" spans="1:20" ht="13.5" thickBot="1" x14ac:dyDescent="0.25">
      <c r="A15" s="51" t="s">
        <v>25</v>
      </c>
      <c r="B15" s="138">
        <v>260</v>
      </c>
      <c r="C15" s="136">
        <v>5962</v>
      </c>
      <c r="D15" s="137">
        <v>1550210</v>
      </c>
      <c r="E15" s="67"/>
      <c r="F15" s="138">
        <v>105</v>
      </c>
      <c r="G15" s="136">
        <v>11813</v>
      </c>
      <c r="H15" s="137">
        <v>1240408</v>
      </c>
      <c r="I15" s="67"/>
      <c r="J15" s="8" t="s">
        <v>25</v>
      </c>
      <c r="K15" s="174">
        <v>130</v>
      </c>
      <c r="L15" s="175">
        <v>9099</v>
      </c>
      <c r="M15" s="176">
        <v>1182812</v>
      </c>
      <c r="N15" s="76"/>
      <c r="O15" s="174">
        <v>107</v>
      </c>
      <c r="P15" s="175">
        <v>32633</v>
      </c>
      <c r="Q15" s="176">
        <v>3491724</v>
      </c>
      <c r="R15" s="76"/>
      <c r="T15" s="95">
        <f t="shared" si="0"/>
        <v>4674536</v>
      </c>
    </row>
    <row r="16" spans="1:20" ht="13.5" thickBot="1" x14ac:dyDescent="0.25">
      <c r="A16" s="51" t="s">
        <v>26</v>
      </c>
      <c r="B16" s="138">
        <v>1312</v>
      </c>
      <c r="C16" s="136">
        <v>1796</v>
      </c>
      <c r="D16" s="137">
        <v>2356755</v>
      </c>
      <c r="E16" s="67"/>
      <c r="F16" s="138">
        <v>372</v>
      </c>
      <c r="G16" s="136">
        <v>1775</v>
      </c>
      <c r="H16" s="137">
        <v>660128</v>
      </c>
      <c r="I16" s="67"/>
      <c r="J16" s="8" t="s">
        <v>26</v>
      </c>
      <c r="K16" s="174">
        <v>26</v>
      </c>
      <c r="L16" s="175">
        <v>10143</v>
      </c>
      <c r="M16" s="176">
        <v>263727</v>
      </c>
      <c r="N16" s="76"/>
      <c r="O16" s="174">
        <v>19</v>
      </c>
      <c r="P16" s="175">
        <v>10600</v>
      </c>
      <c r="Q16" s="176">
        <v>201408</v>
      </c>
      <c r="R16" s="76"/>
      <c r="T16" s="95">
        <f t="shared" si="0"/>
        <v>465135</v>
      </c>
    </row>
    <row r="17" spans="1:21" ht="13.5" thickBot="1" x14ac:dyDescent="0.25">
      <c r="A17" s="51" t="s">
        <v>27</v>
      </c>
      <c r="B17" s="138">
        <v>6380</v>
      </c>
      <c r="C17" s="136">
        <v>14284</v>
      </c>
      <c r="D17" s="137">
        <v>91128747</v>
      </c>
      <c r="E17" s="68"/>
      <c r="F17" s="138">
        <v>1520</v>
      </c>
      <c r="G17" s="136">
        <f>H17/F17</f>
        <v>27157.559868421053</v>
      </c>
      <c r="H17" s="137">
        <v>41279491</v>
      </c>
      <c r="I17" s="68"/>
      <c r="J17" s="9" t="s">
        <v>27</v>
      </c>
      <c r="K17" s="177">
        <v>3724</v>
      </c>
      <c r="L17" s="178">
        <v>25375</v>
      </c>
      <c r="M17" s="195">
        <v>94497491</v>
      </c>
      <c r="N17" s="77"/>
      <c r="O17" s="177">
        <v>1311</v>
      </c>
      <c r="P17" s="178">
        <v>36237</v>
      </c>
      <c r="Q17" s="179">
        <v>47507009</v>
      </c>
      <c r="R17" s="78"/>
      <c r="T17" s="79">
        <f t="shared" si="0"/>
        <v>142004500</v>
      </c>
    </row>
    <row r="18" spans="1:21" ht="13.5" thickBot="1" x14ac:dyDescent="0.25">
      <c r="A18" s="51"/>
      <c r="B18" s="52" t="s">
        <v>11</v>
      </c>
      <c r="E18" s="53"/>
      <c r="F18" s="52" t="s">
        <v>12</v>
      </c>
      <c r="I18" s="54"/>
      <c r="J18" s="2"/>
      <c r="K18" s="203" t="s">
        <v>11</v>
      </c>
      <c r="L18" s="204"/>
      <c r="M18" s="204"/>
      <c r="N18" s="205"/>
      <c r="O18" s="206" t="s">
        <v>12</v>
      </c>
      <c r="P18" s="207"/>
      <c r="Q18" s="207"/>
      <c r="R18" s="208"/>
      <c r="T18" s="80"/>
    </row>
    <row r="19" spans="1:21" ht="13.5" thickBot="1" x14ac:dyDescent="0.25">
      <c r="A19" s="51" t="s">
        <v>28</v>
      </c>
      <c r="B19" s="52" t="s">
        <v>13</v>
      </c>
      <c r="C19" s="46" t="s">
        <v>14</v>
      </c>
      <c r="D19" s="46" t="s">
        <v>15</v>
      </c>
      <c r="E19" s="53" t="s">
        <v>16</v>
      </c>
      <c r="F19" s="52" t="s">
        <v>13</v>
      </c>
      <c r="G19" s="46" t="s">
        <v>14</v>
      </c>
      <c r="H19" s="46" t="s">
        <v>15</v>
      </c>
      <c r="I19" s="54" t="s">
        <v>16</v>
      </c>
      <c r="J19" s="3" t="s">
        <v>28</v>
      </c>
      <c r="K19" s="4" t="s">
        <v>13</v>
      </c>
      <c r="L19" s="5" t="s">
        <v>14</v>
      </c>
      <c r="M19" s="5" t="s">
        <v>15</v>
      </c>
      <c r="N19" s="6" t="s">
        <v>16</v>
      </c>
      <c r="O19" s="4" t="s">
        <v>13</v>
      </c>
      <c r="P19" s="5" t="s">
        <v>14</v>
      </c>
      <c r="Q19" s="5" t="s">
        <v>15</v>
      </c>
      <c r="R19" s="6" t="s">
        <v>16</v>
      </c>
      <c r="T19" s="80"/>
    </row>
    <row r="20" spans="1:21" ht="13.5" thickBot="1" x14ac:dyDescent="0.25">
      <c r="A20" s="51" t="s">
        <v>29</v>
      </c>
      <c r="B20" s="138">
        <v>5244</v>
      </c>
      <c r="C20" s="136">
        <v>7777</v>
      </c>
      <c r="D20" s="139">
        <v>40781882</v>
      </c>
      <c r="E20" s="141">
        <f>(D20/D23)*100</f>
        <v>44.751939311182021</v>
      </c>
      <c r="F20" s="138">
        <v>1232</v>
      </c>
      <c r="G20" s="136">
        <v>9017</v>
      </c>
      <c r="H20" s="139">
        <v>11108957</v>
      </c>
      <c r="I20" s="141">
        <f>(H20/H23)*100</f>
        <v>26.911564221769009</v>
      </c>
      <c r="J20" s="7" t="s">
        <v>29</v>
      </c>
      <c r="K20" s="174">
        <v>3273</v>
      </c>
      <c r="L20" s="175">
        <v>22605</v>
      </c>
      <c r="M20" s="139">
        <v>73984866</v>
      </c>
      <c r="N20" s="182">
        <f>(M20/M23)*100</f>
        <v>78.292941361872337</v>
      </c>
      <c r="O20" s="174">
        <v>1000</v>
      </c>
      <c r="P20" s="175">
        <v>29587</v>
      </c>
      <c r="Q20" s="139">
        <v>29587301</v>
      </c>
      <c r="R20" s="182">
        <f>(Q20/Q23)*100</f>
        <v>62.279863540138599</v>
      </c>
      <c r="T20" s="95">
        <f>Q20+M20</f>
        <v>103572167</v>
      </c>
    </row>
    <row r="21" spans="1:21" ht="13.5" thickBot="1" x14ac:dyDescent="0.25">
      <c r="A21" s="51" t="s">
        <v>30</v>
      </c>
      <c r="B21" s="138">
        <v>4256</v>
      </c>
      <c r="C21" s="136">
        <v>3621</v>
      </c>
      <c r="D21" s="139">
        <v>15410456</v>
      </c>
      <c r="E21" s="141">
        <f>(D21/D23)*100</f>
        <v>16.910641634185517</v>
      </c>
      <c r="F21" s="138">
        <v>42</v>
      </c>
      <c r="G21" s="136">
        <v>5175</v>
      </c>
      <c r="H21" s="139">
        <v>217361</v>
      </c>
      <c r="I21" s="141">
        <f>(H21/H23)*100</f>
        <v>0.52655929002227064</v>
      </c>
      <c r="J21" s="8" t="s">
        <v>30</v>
      </c>
      <c r="K21" s="174">
        <v>161</v>
      </c>
      <c r="L21" s="175">
        <v>14762</v>
      </c>
      <c r="M21" s="139">
        <v>2376757</v>
      </c>
      <c r="N21" s="182">
        <f>(M21/M23)*100</f>
        <v>2.5151535238628346</v>
      </c>
      <c r="O21" s="174">
        <v>0</v>
      </c>
      <c r="P21" s="175">
        <v>0</v>
      </c>
      <c r="Q21" s="139">
        <v>0</v>
      </c>
      <c r="R21" s="182">
        <f>(Q21/Q23)*100</f>
        <v>0</v>
      </c>
      <c r="T21" s="95">
        <f>Q21+M21</f>
        <v>2376757</v>
      </c>
    </row>
    <row r="22" spans="1:21" ht="13.5" thickBot="1" x14ac:dyDescent="0.25">
      <c r="A22" s="51" t="s">
        <v>31</v>
      </c>
      <c r="B22" s="138">
        <v>6132</v>
      </c>
      <c r="C22" s="136">
        <v>5697</v>
      </c>
      <c r="D22" s="139">
        <v>34936410</v>
      </c>
      <c r="E22" s="141">
        <f>(D22/D23)*100</f>
        <v>38.337419054632463</v>
      </c>
      <c r="F22" s="138">
        <v>1511</v>
      </c>
      <c r="G22" s="136">
        <v>19823</v>
      </c>
      <c r="H22" s="139">
        <v>29953174</v>
      </c>
      <c r="I22" s="141">
        <f>(H22/H23)*100</f>
        <v>72.561876488208725</v>
      </c>
      <c r="J22" s="8" t="s">
        <v>31</v>
      </c>
      <c r="K22" s="174">
        <v>3385</v>
      </c>
      <c r="L22" s="175">
        <v>5358</v>
      </c>
      <c r="M22" s="139">
        <v>18135869</v>
      </c>
      <c r="N22" s="182">
        <f>(M22/M23)*100</f>
        <v>19.191905114264831</v>
      </c>
      <c r="O22" s="174">
        <v>1244</v>
      </c>
      <c r="P22" s="175">
        <v>14405</v>
      </c>
      <c r="Q22" s="139">
        <v>17919709</v>
      </c>
      <c r="R22" s="182">
        <f>(Q22/Q23)*100</f>
        <v>37.720136459861401</v>
      </c>
      <c r="T22" s="95">
        <f>Q22+M22</f>
        <v>36055578</v>
      </c>
    </row>
    <row r="23" spans="1:21" ht="13.5" thickBot="1" x14ac:dyDescent="0.25">
      <c r="A23" s="51" t="s">
        <v>32</v>
      </c>
      <c r="B23" s="140">
        <f>B17</f>
        <v>6380</v>
      </c>
      <c r="C23" s="140">
        <v>14284</v>
      </c>
      <c r="D23" s="140">
        <f>SUM(D20:D22)</f>
        <v>91128748</v>
      </c>
      <c r="E23" s="141">
        <f>(D23/D23)*100</f>
        <v>100</v>
      </c>
      <c r="F23" s="140">
        <f>F17</f>
        <v>1520</v>
      </c>
      <c r="G23" s="140">
        <f>(H23/F23)</f>
        <v>27157.560526315789</v>
      </c>
      <c r="H23" s="140">
        <f>SUM(H20:H22)</f>
        <v>41279492</v>
      </c>
      <c r="I23" s="141">
        <f>(H23/H23)*100</f>
        <v>100</v>
      </c>
      <c r="J23" s="9" t="s">
        <v>32</v>
      </c>
      <c r="K23" s="177">
        <f>K17</f>
        <v>3724</v>
      </c>
      <c r="L23" s="180">
        <f>(M23/K23)</f>
        <v>25375.266380236306</v>
      </c>
      <c r="M23" s="181">
        <f>SUM(M20:M22)</f>
        <v>94497492</v>
      </c>
      <c r="N23" s="183">
        <f>(M23/M23)*100</f>
        <v>100</v>
      </c>
      <c r="O23" s="184">
        <v>1311</v>
      </c>
      <c r="P23" s="185">
        <f>(Q23/O23)</f>
        <v>36237.231121281467</v>
      </c>
      <c r="Q23" s="186">
        <f>SUM(Q20:Q22)</f>
        <v>47507010</v>
      </c>
      <c r="R23" s="187">
        <f>(Q23/Q23)*100</f>
        <v>100</v>
      </c>
      <c r="T23" s="95">
        <f>Q23+M23</f>
        <v>142004502</v>
      </c>
    </row>
    <row r="24" spans="1:21" ht="13.5" thickBot="1" x14ac:dyDescent="0.25">
      <c r="A24" s="51"/>
      <c r="B24" s="52" t="s">
        <v>11</v>
      </c>
      <c r="E24" s="53"/>
      <c r="F24" s="52" t="s">
        <v>12</v>
      </c>
      <c r="I24" s="54"/>
      <c r="J24" s="2"/>
      <c r="K24" s="203" t="s">
        <v>11</v>
      </c>
      <c r="L24" s="204"/>
      <c r="M24" s="204"/>
      <c r="N24" s="205"/>
      <c r="O24" s="206" t="s">
        <v>12</v>
      </c>
      <c r="P24" s="207"/>
      <c r="Q24" s="207"/>
      <c r="R24" s="208"/>
    </row>
    <row r="25" spans="1:21" ht="13.5" thickBot="1" x14ac:dyDescent="0.25">
      <c r="A25" s="51" t="s">
        <v>33</v>
      </c>
      <c r="B25" s="52" t="s">
        <v>13</v>
      </c>
      <c r="C25" s="46" t="s">
        <v>14</v>
      </c>
      <c r="D25" s="46" t="s">
        <v>15</v>
      </c>
      <c r="E25" s="53" t="s">
        <v>16</v>
      </c>
      <c r="F25" s="52" t="s">
        <v>13</v>
      </c>
      <c r="G25" s="46" t="s">
        <v>14</v>
      </c>
      <c r="H25" s="46" t="s">
        <v>15</v>
      </c>
      <c r="I25" s="54" t="s">
        <v>16</v>
      </c>
      <c r="J25" s="3" t="s">
        <v>33</v>
      </c>
      <c r="K25" s="4" t="s">
        <v>13</v>
      </c>
      <c r="L25" s="5" t="s">
        <v>14</v>
      </c>
      <c r="M25" s="5" t="s">
        <v>15</v>
      </c>
      <c r="N25" s="6" t="s">
        <v>16</v>
      </c>
      <c r="O25" s="4" t="s">
        <v>13</v>
      </c>
      <c r="P25" s="5" t="s">
        <v>14</v>
      </c>
      <c r="Q25" s="5" t="s">
        <v>15</v>
      </c>
      <c r="R25" s="6" t="s">
        <v>16</v>
      </c>
      <c r="T25" s="43" t="s">
        <v>59</v>
      </c>
      <c r="U25" s="87"/>
    </row>
    <row r="26" spans="1:21" ht="13.5" thickBot="1" x14ac:dyDescent="0.25">
      <c r="A26" s="51" t="s">
        <v>34</v>
      </c>
      <c r="B26" s="138">
        <v>6281</v>
      </c>
      <c r="C26" s="136">
        <v>10429</v>
      </c>
      <c r="D26" s="139">
        <v>65507332</v>
      </c>
      <c r="E26" s="145">
        <f>(D26/D29)*100</f>
        <v>71.884376946387732</v>
      </c>
      <c r="F26" s="138">
        <v>1507</v>
      </c>
      <c r="G26" s="136">
        <v>21131</v>
      </c>
      <c r="H26" s="139">
        <v>31844340</v>
      </c>
      <c r="I26" s="148">
        <f>(H26/H29)*100</f>
        <v>77.143245851959605</v>
      </c>
      <c r="J26" s="7" t="s">
        <v>34</v>
      </c>
      <c r="K26" s="174">
        <v>3386</v>
      </c>
      <c r="L26" s="175">
        <v>5781</v>
      </c>
      <c r="M26" s="139">
        <v>19573118</v>
      </c>
      <c r="N26" s="182">
        <f>(M26/M29)*100</f>
        <v>20.712844111384925</v>
      </c>
      <c r="O26" s="174">
        <v>1180</v>
      </c>
      <c r="P26" s="175">
        <v>12262</v>
      </c>
      <c r="Q26" s="139">
        <v>14469045</v>
      </c>
      <c r="R26" s="182">
        <f>(Q26/Q29)*100</f>
        <v>30.456652607688845</v>
      </c>
      <c r="S26" s="95">
        <f>M26+Q26</f>
        <v>34042163</v>
      </c>
      <c r="T26" s="106">
        <f>(M26+Q26)/(Q29+M29)</f>
        <v>0.23972594361639282</v>
      </c>
      <c r="U26" s="107">
        <f>S26/1000000</f>
        <v>34.042163000000002</v>
      </c>
    </row>
    <row r="27" spans="1:21" ht="13.5" thickBot="1" x14ac:dyDescent="0.25">
      <c r="A27" s="51" t="s">
        <v>35</v>
      </c>
      <c r="B27" s="138">
        <v>3391</v>
      </c>
      <c r="C27" s="136">
        <v>6861</v>
      </c>
      <c r="D27" s="139">
        <v>23264660</v>
      </c>
      <c r="E27" s="145">
        <f>(D27/D29)*100</f>
        <v>25.529441329858294</v>
      </c>
      <c r="F27" s="138">
        <v>914</v>
      </c>
      <c r="G27" s="136">
        <v>9601</v>
      </c>
      <c r="H27" s="139">
        <v>8775024</v>
      </c>
      <c r="I27" s="148">
        <f>(H27/H29)*100</f>
        <v>21.257587181547681</v>
      </c>
      <c r="J27" s="8" t="s">
        <v>35</v>
      </c>
      <c r="K27" s="174">
        <v>3293</v>
      </c>
      <c r="L27" s="175">
        <v>22673</v>
      </c>
      <c r="M27" s="139">
        <v>74660646</v>
      </c>
      <c r="N27" s="182">
        <f>(M27/M29)*100</f>
        <v>79.008072288395468</v>
      </c>
      <c r="O27" s="174">
        <v>1074</v>
      </c>
      <c r="P27" s="175">
        <v>30574</v>
      </c>
      <c r="Q27" s="139">
        <v>32836557</v>
      </c>
      <c r="R27" s="182">
        <f>(Q27/Q29)*100</f>
        <v>69.119393116931576</v>
      </c>
      <c r="S27" s="95">
        <f>M27+Q27</f>
        <v>107497203</v>
      </c>
      <c r="T27" s="106">
        <f>(M27+Q27)/(Q29+M29)</f>
        <v>0.75699856161601531</v>
      </c>
      <c r="U27" s="107">
        <f>S27/1000000</f>
        <v>107.497203</v>
      </c>
    </row>
    <row r="28" spans="1:21" ht="13.5" thickBot="1" x14ac:dyDescent="0.25">
      <c r="A28" s="51" t="s">
        <v>36</v>
      </c>
      <c r="B28" s="138">
        <v>1312</v>
      </c>
      <c r="C28" s="136">
        <v>1796</v>
      </c>
      <c r="D28" s="139">
        <v>2356755</v>
      </c>
      <c r="E28" s="146">
        <f>(D28/D29)*100</f>
        <v>2.5861817237539766</v>
      </c>
      <c r="F28" s="138">
        <v>372</v>
      </c>
      <c r="G28" s="136">
        <v>1775</v>
      </c>
      <c r="H28" s="139">
        <v>660128</v>
      </c>
      <c r="I28" s="149">
        <f>(H28/H29)*100</f>
        <v>1.599166966492708</v>
      </c>
      <c r="J28" s="8" t="s">
        <v>36</v>
      </c>
      <c r="K28" s="174">
        <v>26</v>
      </c>
      <c r="L28" s="175">
        <v>10143</v>
      </c>
      <c r="M28" s="139">
        <v>263727</v>
      </c>
      <c r="N28" s="182">
        <f>(M28/$M$17)*100</f>
        <v>0.27908360021960793</v>
      </c>
      <c r="O28" s="174">
        <v>19</v>
      </c>
      <c r="P28" s="175">
        <v>10600</v>
      </c>
      <c r="Q28" s="139">
        <v>201408</v>
      </c>
      <c r="R28" s="182">
        <f>(Q28/Q29)*100</f>
        <v>0.42395427537957026</v>
      </c>
      <c r="S28" s="95">
        <f>M28+Q28</f>
        <v>465135</v>
      </c>
      <c r="T28" s="106">
        <f>(M28+Q28)/(Q29+M29)</f>
        <v>3.2754947675919088E-3</v>
      </c>
      <c r="U28" s="107">
        <f>S28/1000000</f>
        <v>0.46513500000000002</v>
      </c>
    </row>
    <row r="29" spans="1:21" ht="13.5" thickBot="1" x14ac:dyDescent="0.25">
      <c r="A29" s="51" t="s">
        <v>32</v>
      </c>
      <c r="B29" s="142">
        <f>B17</f>
        <v>6380</v>
      </c>
      <c r="C29" s="143">
        <f>(D29/B29)</f>
        <v>14283.502664576803</v>
      </c>
      <c r="D29" s="144">
        <f>SUM(D26:D28)</f>
        <v>91128747</v>
      </c>
      <c r="E29" s="147">
        <f>(D29/D29)*100</f>
        <v>100</v>
      </c>
      <c r="F29" s="143">
        <f>F17</f>
        <v>1520</v>
      </c>
      <c r="G29" s="143">
        <f>(H29/F29)</f>
        <v>27157.560526315789</v>
      </c>
      <c r="H29" s="144">
        <f>SUM(H26:H28)</f>
        <v>41279492</v>
      </c>
      <c r="I29" s="150">
        <f>(H29/H29)*100</f>
        <v>100</v>
      </c>
      <c r="J29" s="9" t="s">
        <v>32</v>
      </c>
      <c r="K29" s="188">
        <f>K17</f>
        <v>3724</v>
      </c>
      <c r="L29" s="189">
        <f>(M29/K29)</f>
        <v>25375.266111707842</v>
      </c>
      <c r="M29" s="181">
        <f>SUM(M26:M28)</f>
        <v>94497491</v>
      </c>
      <c r="N29" s="190">
        <f>(M29/M29)*100</f>
        <v>100</v>
      </c>
      <c r="O29" s="188">
        <f>O17</f>
        <v>1311</v>
      </c>
      <c r="P29" s="189">
        <f>(Q29/O29)</f>
        <v>36237.231121281467</v>
      </c>
      <c r="Q29" s="191">
        <f>SUM(Q26:Q28)</f>
        <v>47507010</v>
      </c>
      <c r="R29" s="187">
        <f>(Q29/Q29)*100</f>
        <v>100</v>
      </c>
      <c r="S29" s="95">
        <f>M29+Q29</f>
        <v>142004501</v>
      </c>
      <c r="T29" s="87"/>
      <c r="U29" s="107">
        <f>S29/1000000</f>
        <v>142.004501</v>
      </c>
    </row>
    <row r="30" spans="1:21" x14ac:dyDescent="0.2">
      <c r="A30" s="51"/>
      <c r="B30" s="52"/>
      <c r="E30" s="53"/>
      <c r="F30" s="52"/>
      <c r="I30" s="54"/>
      <c r="S30" s="87"/>
      <c r="T30" s="87"/>
      <c r="U30" s="87"/>
    </row>
    <row r="31" spans="1:21" x14ac:dyDescent="0.2">
      <c r="A31" s="1" t="s">
        <v>37</v>
      </c>
      <c r="B31" s="52"/>
      <c r="E31" s="53"/>
      <c r="F31" s="52"/>
      <c r="G31" s="84"/>
      <c r="H31" s="84"/>
      <c r="I31" s="54"/>
      <c r="S31" s="87"/>
      <c r="T31" s="87"/>
      <c r="U31" s="87"/>
    </row>
    <row r="32" spans="1:21" ht="13.5" thickBot="1" x14ac:dyDescent="0.25">
      <c r="A32" s="51"/>
      <c r="B32" s="52"/>
      <c r="C32" s="84"/>
      <c r="D32" s="84"/>
      <c r="E32" s="154"/>
      <c r="F32" s="156"/>
      <c r="G32" s="84"/>
      <c r="H32" s="84"/>
      <c r="I32" s="157"/>
      <c r="J32" s="2"/>
      <c r="K32" s="87"/>
      <c r="S32" s="87"/>
      <c r="T32" s="87"/>
      <c r="U32" s="87"/>
    </row>
    <row r="33" spans="1:21" ht="13.5" thickBot="1" x14ac:dyDescent="0.25">
      <c r="A33" s="51" t="s">
        <v>29</v>
      </c>
      <c r="B33" s="151">
        <f>B20</f>
        <v>5244</v>
      </c>
      <c r="C33" s="112">
        <f>(D33/B33)</f>
        <v>7776.8653699466058</v>
      </c>
      <c r="D33" s="152">
        <f>D20</f>
        <v>40781882</v>
      </c>
      <c r="E33" s="155">
        <f>(D33/$D$36)</f>
        <v>0.44751939311182021</v>
      </c>
      <c r="F33" s="151">
        <f>F20</f>
        <v>1232</v>
      </c>
      <c r="G33" s="112">
        <f>(H33/F33)</f>
        <v>9017.0105519480512</v>
      </c>
      <c r="H33" s="152">
        <f>H20</f>
        <v>11108957</v>
      </c>
      <c r="I33" s="155">
        <f>(H33/$H$36)</f>
        <v>0.26911564221769008</v>
      </c>
      <c r="J33" s="3" t="s">
        <v>28</v>
      </c>
      <c r="K33" s="192" t="s">
        <v>16</v>
      </c>
      <c r="M33" s="87"/>
      <c r="O33" s="87"/>
      <c r="U33" s="87"/>
    </row>
    <row r="34" spans="1:21" x14ac:dyDescent="0.2">
      <c r="A34" s="51" t="s">
        <v>30</v>
      </c>
      <c r="B34" s="151">
        <f>B21</f>
        <v>4256</v>
      </c>
      <c r="C34" s="112">
        <f>(D34/B34)</f>
        <v>3620.8778195488721</v>
      </c>
      <c r="D34" s="152">
        <f>D21</f>
        <v>15410456</v>
      </c>
      <c r="E34" s="155">
        <f>(D34/$D$36)</f>
        <v>0.16910641634185516</v>
      </c>
      <c r="F34" s="151">
        <f>F21</f>
        <v>42</v>
      </c>
      <c r="G34" s="112">
        <f>(H34/F34)</f>
        <v>5175.2619047619046</v>
      </c>
      <c r="H34" s="152">
        <f>H21</f>
        <v>217361</v>
      </c>
      <c r="I34" s="155">
        <f>(H34/$H$36)</f>
        <v>5.2655929002227066E-3</v>
      </c>
      <c r="J34" s="7" t="s">
        <v>29</v>
      </c>
      <c r="K34" s="193">
        <f>(M20+Q20)/($M$23+$Q$23)</f>
        <v>0.7293583340054951</v>
      </c>
      <c r="L34" s="80"/>
      <c r="M34" s="95">
        <f>M20+Q20</f>
        <v>103572167</v>
      </c>
      <c r="N34" s="80"/>
      <c r="O34" s="107">
        <f>M34/1000000</f>
        <v>103.57216699999999</v>
      </c>
      <c r="P34" s="55"/>
      <c r="U34" s="87"/>
    </row>
    <row r="35" spans="1:21" x14ac:dyDescent="0.2">
      <c r="A35" s="51" t="s">
        <v>31</v>
      </c>
      <c r="B35" s="151">
        <f>B22</f>
        <v>6132</v>
      </c>
      <c r="C35" s="112">
        <f>(D35/B35)</f>
        <v>5697.3923679060663</v>
      </c>
      <c r="D35" s="152">
        <f>D22</f>
        <v>34936410</v>
      </c>
      <c r="E35" s="155">
        <f>(D35/$D$36)</f>
        <v>0.38337419054632466</v>
      </c>
      <c r="F35" s="151">
        <f>F22</f>
        <v>1511</v>
      </c>
      <c r="G35" s="112">
        <f>(H35/F35)</f>
        <v>19823.410986101921</v>
      </c>
      <c r="H35" s="152">
        <f>H22</f>
        <v>29953174</v>
      </c>
      <c r="I35" s="155">
        <f>(H35/$H$36)</f>
        <v>0.72561876488208721</v>
      </c>
      <c r="J35" s="8" t="s">
        <v>30</v>
      </c>
      <c r="K35" s="193">
        <f>(M21+Q21)/($M$23+$Q$23)</f>
        <v>1.6737194712319756E-2</v>
      </c>
      <c r="L35" s="80"/>
      <c r="M35" s="95">
        <f>M21+Q21</f>
        <v>2376757</v>
      </c>
      <c r="N35" s="80"/>
      <c r="O35" s="107">
        <f>M35/1000000</f>
        <v>2.376757</v>
      </c>
      <c r="P35" s="55"/>
    </row>
    <row r="36" spans="1:21" x14ac:dyDescent="0.2">
      <c r="A36" s="51"/>
      <c r="B36" s="70"/>
      <c r="C36" s="84"/>
      <c r="D36" s="153">
        <f>SUM(D33:D35)</f>
        <v>91128748</v>
      </c>
      <c r="E36" s="72"/>
      <c r="F36" s="156"/>
      <c r="G36" s="84"/>
      <c r="H36" s="153">
        <f>SUM(H33:H35)</f>
        <v>41279492</v>
      </c>
      <c r="I36" s="157"/>
      <c r="J36" s="8" t="s">
        <v>31</v>
      </c>
      <c r="K36" s="193">
        <f>(M22+Q22)/($M$23+$Q$23)</f>
        <v>0.25390447128218513</v>
      </c>
      <c r="L36" s="80"/>
      <c r="M36" s="95">
        <f>M22+Q22</f>
        <v>36055578</v>
      </c>
      <c r="N36" s="80"/>
      <c r="O36" s="107">
        <f>M36/1000000</f>
        <v>36.055577999999997</v>
      </c>
      <c r="P36" s="55"/>
    </row>
    <row r="37" spans="1:21" ht="13.5" thickBot="1" x14ac:dyDescent="0.25">
      <c r="A37" s="51" t="s">
        <v>29</v>
      </c>
      <c r="B37" s="159">
        <f>(D33+H33)/($D$36+$H$36)</f>
        <v>0.3919003756865887</v>
      </c>
      <c r="C37" s="84"/>
      <c r="D37" s="84">
        <f>D33+H33</f>
        <v>51890839</v>
      </c>
      <c r="E37" s="160">
        <f>D37/1000000</f>
        <v>51.890839</v>
      </c>
      <c r="F37" s="156"/>
      <c r="G37" s="84"/>
      <c r="H37" s="84"/>
      <c r="I37" s="157"/>
      <c r="J37" s="9" t="s">
        <v>32</v>
      </c>
      <c r="K37" s="194">
        <v>1</v>
      </c>
      <c r="L37" s="80"/>
      <c r="M37" s="95">
        <f>SUM(M34:M36)</f>
        <v>142004502</v>
      </c>
      <c r="N37" s="80"/>
      <c r="O37" s="107">
        <f>M37/1000000</f>
        <v>142.004502</v>
      </c>
    </row>
    <row r="38" spans="1:21" x14ac:dyDescent="0.2">
      <c r="A38" s="51" t="s">
        <v>30</v>
      </c>
      <c r="B38" s="159">
        <f>(D34+H34)/($D$36+$H$36)</f>
        <v>0.11802752608145838</v>
      </c>
      <c r="C38" s="84"/>
      <c r="D38" s="84">
        <f>D34+H34</f>
        <v>15627817</v>
      </c>
      <c r="E38" s="160">
        <f>D38/1000000</f>
        <v>15.627817</v>
      </c>
      <c r="F38" s="156"/>
      <c r="I38" s="54"/>
      <c r="K38" s="87"/>
      <c r="L38" s="80"/>
      <c r="M38" s="87"/>
      <c r="N38" s="80"/>
      <c r="O38" s="87"/>
    </row>
    <row r="39" spans="1:21" x14ac:dyDescent="0.2">
      <c r="A39" s="51" t="s">
        <v>31</v>
      </c>
      <c r="B39" s="159">
        <f>(D35+H35)/($D$36+$H$36)</f>
        <v>0.49007209823195291</v>
      </c>
      <c r="C39" s="84"/>
      <c r="D39" s="84">
        <f>D35+H35</f>
        <v>64889584</v>
      </c>
      <c r="E39" s="160">
        <f>D39/1000000</f>
        <v>64.889583999999999</v>
      </c>
      <c r="F39" s="156"/>
      <c r="I39" s="54"/>
      <c r="K39" s="87"/>
    </row>
    <row r="40" spans="1:21" x14ac:dyDescent="0.2">
      <c r="A40" s="51" t="s">
        <v>38</v>
      </c>
      <c r="B40" s="154">
        <f>SUM(B37:B39)</f>
        <v>1</v>
      </c>
      <c r="C40" s="158"/>
      <c r="D40" s="158">
        <f>SUM(D37:D39)</f>
        <v>132408240</v>
      </c>
      <c r="E40" s="160">
        <f>D40/1000000</f>
        <v>132.40824000000001</v>
      </c>
      <c r="F40" s="156"/>
      <c r="G40" s="56"/>
      <c r="H40" s="56"/>
      <c r="I40" s="54"/>
    </row>
    <row r="41" spans="1:21" ht="13.5" thickBot="1" x14ac:dyDescent="0.25">
      <c r="A41" s="57"/>
      <c r="B41" s="58"/>
      <c r="C41" s="59"/>
      <c r="D41" s="59"/>
      <c r="E41" s="60"/>
      <c r="F41" s="58"/>
      <c r="G41" s="59"/>
      <c r="H41" s="59"/>
      <c r="I41" s="61"/>
    </row>
    <row r="44" spans="1:21" x14ac:dyDescent="0.2">
      <c r="B44" s="83"/>
      <c r="C44" s="84"/>
      <c r="D44" s="84"/>
      <c r="F44" s="83"/>
      <c r="G44" s="84"/>
      <c r="H44" s="84"/>
    </row>
    <row r="45" spans="1:21" x14ac:dyDescent="0.2">
      <c r="A45" s="19" t="s">
        <v>10</v>
      </c>
      <c r="B45" s="83"/>
      <c r="C45" s="84"/>
      <c r="D45" s="84"/>
      <c r="E45" s="47" t="s">
        <v>60</v>
      </c>
      <c r="F45" s="209"/>
      <c r="G45" s="209"/>
      <c r="H45" s="84"/>
    </row>
    <row r="46" spans="1:21" x14ac:dyDescent="0.2">
      <c r="A46" s="51" t="s">
        <v>29</v>
      </c>
      <c r="B46" s="196">
        <f>SUM(C46)/C49</f>
        <v>0.56652983701463833</v>
      </c>
      <c r="C46" s="153">
        <f>SUM(D33+H33+M20+Q20)</f>
        <v>155463006</v>
      </c>
      <c r="D46" s="197">
        <f>C46/1000000</f>
        <v>155.46300600000001</v>
      </c>
      <c r="E46" s="63" t="s">
        <v>34</v>
      </c>
      <c r="F46" s="106">
        <f>(D26+H26)/($D$29+$H$29)</f>
        <v>0.73523877921222103</v>
      </c>
      <c r="G46" s="198">
        <f>D26+H26</f>
        <v>97351672</v>
      </c>
      <c r="H46" s="197">
        <f>G46/1000000</f>
        <v>97.351671999999994</v>
      </c>
      <c r="I46" s="81"/>
      <c r="J46" s="80"/>
    </row>
    <row r="47" spans="1:21" x14ac:dyDescent="0.2">
      <c r="A47" s="51" t="s">
        <v>30</v>
      </c>
      <c r="B47" s="196">
        <f>SUM(C47)/C49</f>
        <v>6.5611290018012358E-2</v>
      </c>
      <c r="C47" s="153">
        <f>SUM(D34+H34+M21+Q21)</f>
        <v>18004574</v>
      </c>
      <c r="D47" s="197">
        <f>C47/1000000</f>
        <v>18.004574000000002</v>
      </c>
      <c r="E47" s="63" t="s">
        <v>35</v>
      </c>
      <c r="F47" s="106">
        <f>(D27+H27)/($D$29+$H$29)</f>
        <v>0.24197651325911826</v>
      </c>
      <c r="G47" s="198">
        <f>D27+H27</f>
        <v>32039684</v>
      </c>
      <c r="H47" s="197">
        <f>G47/1000000</f>
        <v>32.039684000000001</v>
      </c>
      <c r="I47" s="81"/>
      <c r="J47" s="80"/>
    </row>
    <row r="48" spans="1:21" x14ac:dyDescent="0.2">
      <c r="A48" s="51" t="s">
        <v>31</v>
      </c>
      <c r="B48" s="196">
        <f>SUM(C48)/C49</f>
        <v>0.36785887296734932</v>
      </c>
      <c r="C48" s="153">
        <f>SUM(D35+H35+M22+Q22)</f>
        <v>100945162</v>
      </c>
      <c r="D48" s="197">
        <f>C48/1000000</f>
        <v>100.945162</v>
      </c>
      <c r="E48" s="63" t="s">
        <v>36</v>
      </c>
      <c r="F48" s="106">
        <f>(D28+H28)/($D$29+$H$29)</f>
        <v>2.2784707528660658E-2</v>
      </c>
      <c r="G48" s="198">
        <f>D28+H28</f>
        <v>3016883</v>
      </c>
      <c r="H48" s="197">
        <f>G48/1000000</f>
        <v>3.016883</v>
      </c>
      <c r="I48" s="81"/>
      <c r="J48" s="80"/>
    </row>
    <row r="49" spans="2:10" x14ac:dyDescent="0.2">
      <c r="B49" s="86">
        <f>SUM(B46:B48)</f>
        <v>1</v>
      </c>
      <c r="C49" s="153">
        <f>SUM(D36+H36+M23+Q23)</f>
        <v>274412742</v>
      </c>
      <c r="D49" s="197">
        <f>C49/1000000</f>
        <v>274.41274199999998</v>
      </c>
      <c r="F49" s="83"/>
      <c r="G49" s="84">
        <f>SUM(G46:G48)</f>
        <v>132408239</v>
      </c>
      <c r="H49" s="197">
        <f>G49/1000000</f>
        <v>132.40823900000001</v>
      </c>
      <c r="I49" s="81"/>
      <c r="J49" s="80"/>
    </row>
    <row r="50" spans="2:10" x14ac:dyDescent="0.2">
      <c r="B50" s="83"/>
      <c r="C50" s="84"/>
      <c r="D50" s="84"/>
      <c r="F50" s="83"/>
      <c r="G50" s="84"/>
      <c r="H50" s="84"/>
      <c r="I50" s="81"/>
      <c r="J50" s="80"/>
    </row>
    <row r="51" spans="2:10" x14ac:dyDescent="0.2">
      <c r="B51" s="83"/>
      <c r="C51" s="84"/>
      <c r="D51" s="84"/>
      <c r="F51" s="82"/>
      <c r="G51" s="71"/>
      <c r="H51" s="71"/>
      <c r="I51" s="81"/>
      <c r="J51" s="80"/>
    </row>
    <row r="52" spans="2:10" x14ac:dyDescent="0.2">
      <c r="B52" s="82"/>
      <c r="C52" s="71"/>
      <c r="D52" s="71"/>
      <c r="F52" s="82"/>
      <c r="G52" s="71"/>
      <c r="H52" s="71"/>
      <c r="I52" s="81"/>
      <c r="J52" s="80"/>
    </row>
    <row r="53" spans="2:10" x14ac:dyDescent="0.2">
      <c r="B53" s="82"/>
      <c r="C53" s="84"/>
      <c r="D53" s="84"/>
      <c r="F53" s="82"/>
      <c r="G53" s="84"/>
      <c r="H53" s="84"/>
      <c r="I53" s="81"/>
      <c r="J53" s="80"/>
    </row>
    <row r="54" spans="2:10" s="87" customFormat="1" x14ac:dyDescent="0.2">
      <c r="B54" s="83"/>
      <c r="C54" s="84"/>
      <c r="D54" s="84" t="s">
        <v>69</v>
      </c>
      <c r="E54" s="85" t="s">
        <v>65</v>
      </c>
      <c r="F54" s="83" t="s">
        <v>66</v>
      </c>
      <c r="G54" s="83" t="s">
        <v>37</v>
      </c>
      <c r="H54" s="84" t="s">
        <v>67</v>
      </c>
      <c r="I54" s="86"/>
    </row>
    <row r="55" spans="2:10" x14ac:dyDescent="0.2">
      <c r="B55" s="82"/>
      <c r="C55" s="197">
        <f>D55/1000000</f>
        <v>131.393835</v>
      </c>
      <c r="D55" s="198">
        <f>($D$26+$H$26+$M$26+$Q$26)</f>
        <v>131393835</v>
      </c>
      <c r="E55" s="63" t="s">
        <v>68</v>
      </c>
      <c r="F55" s="106">
        <f>($D$26+$H$26+$M$26+$Q$26)/($D$29+$H$29+$M$29+$Q$29)</f>
        <v>0.47881827571125157</v>
      </c>
      <c r="G55" s="106">
        <f>($D$26+$H$26)/($D$29+$H$29)</f>
        <v>0.73523877921222103</v>
      </c>
      <c r="H55" s="114">
        <f>($M$26+$Q$26)/($M$29+$Q$29)</f>
        <v>0.23972594361639282</v>
      </c>
      <c r="I55" s="198">
        <f>($M$26+$Q$26)</f>
        <v>34042163</v>
      </c>
      <c r="J55" s="199">
        <f>I55/1000000</f>
        <v>34.042163000000002</v>
      </c>
    </row>
    <row r="56" spans="2:10" x14ac:dyDescent="0.2">
      <c r="B56" s="82"/>
      <c r="C56" s="197">
        <f>D56/1000000</f>
        <v>139.53688700000001</v>
      </c>
      <c r="D56" s="198">
        <f>($D$27+$H$27+$M$27+$Q$27)</f>
        <v>139536887</v>
      </c>
      <c r="E56" s="63" t="s">
        <v>35</v>
      </c>
      <c r="F56" s="106">
        <f>($D$27+$H$27+$M$27+$Q$27)/($D$29+$H$29+$M$29+$Q$29)</f>
        <v>0.50849274344915618</v>
      </c>
      <c r="G56" s="106">
        <f>($D$27+$H$27)/($D$29+$H$29)</f>
        <v>0.24197651325911826</v>
      </c>
      <c r="H56" s="114">
        <f>($M$27+$Q$27)/($M$29+$Q$29)</f>
        <v>0.75699856161601531</v>
      </c>
      <c r="I56" s="198">
        <f>($M$27+$Q$27)</f>
        <v>107497203</v>
      </c>
      <c r="J56" s="199">
        <f>I56/1000000</f>
        <v>107.497203</v>
      </c>
    </row>
    <row r="57" spans="2:10" x14ac:dyDescent="0.2">
      <c r="B57" s="82"/>
      <c r="C57" s="197">
        <f>D57/1000000</f>
        <v>3.4820180000000001</v>
      </c>
      <c r="D57" s="198">
        <f>($D$28+$H$28+$M$28+$Q$28)</f>
        <v>3482018</v>
      </c>
      <c r="E57" s="63" t="s">
        <v>36</v>
      </c>
      <c r="F57" s="106">
        <f>($D$28+$H$28+$M$28+$Q$28)/($D$29+$H$29+$M$29+$Q$29)</f>
        <v>1.2688980839592214E-2</v>
      </c>
      <c r="G57" s="106">
        <f>($D$28+$H$28)/($D$29+$H$29)</f>
        <v>2.2784707528660658E-2</v>
      </c>
      <c r="H57" s="114">
        <f>($M$28+$Q$28)/($M$29+$Q$29)</f>
        <v>3.2754947675919088E-3</v>
      </c>
      <c r="I57" s="198">
        <f>($M$28+$Q$28)</f>
        <v>465135</v>
      </c>
      <c r="J57" s="199">
        <f>I57/1000000</f>
        <v>0.46513500000000002</v>
      </c>
    </row>
    <row r="58" spans="2:10" x14ac:dyDescent="0.2">
      <c r="B58" s="82"/>
      <c r="C58" s="197">
        <f>D58/1000000</f>
        <v>274.41273999999999</v>
      </c>
      <c r="D58" s="84">
        <f>SUM(D55:D57)</f>
        <v>274412740</v>
      </c>
      <c r="F58" s="82"/>
      <c r="G58" s="84"/>
      <c r="H58" s="84"/>
      <c r="I58" s="198">
        <f>SUM(I55:I57)</f>
        <v>142004501</v>
      </c>
      <c r="J58" s="199">
        <f>I58/1000000</f>
        <v>142.004501</v>
      </c>
    </row>
    <row r="59" spans="2:10" x14ac:dyDescent="0.2">
      <c r="C59" s="84"/>
      <c r="D59" s="84"/>
      <c r="F59" s="82"/>
      <c r="G59" s="71"/>
      <c r="H59" s="71"/>
      <c r="I59" s="86"/>
      <c r="J59" s="87"/>
    </row>
    <row r="60" spans="2:10" x14ac:dyDescent="0.2">
      <c r="C60" s="84"/>
      <c r="D60" s="84"/>
    </row>
    <row r="63" spans="2:10" x14ac:dyDescent="0.2">
      <c r="B63" t="s">
        <v>80</v>
      </c>
    </row>
    <row r="64" spans="2:10" x14ac:dyDescent="0.2">
      <c r="B64" t="s">
        <v>81</v>
      </c>
    </row>
  </sheetData>
  <mergeCells count="9">
    <mergeCell ref="K3:N3"/>
    <mergeCell ref="O3:R3"/>
    <mergeCell ref="K8:N8"/>
    <mergeCell ref="O8:R8"/>
    <mergeCell ref="F45:G45"/>
    <mergeCell ref="K18:N18"/>
    <mergeCell ref="O18:R18"/>
    <mergeCell ref="K24:N24"/>
    <mergeCell ref="O24:R24"/>
  </mergeCells>
  <phoneticPr fontId="0" type="noConversion"/>
  <pageMargins left="0.75" right="0.75" top="1" bottom="1" header="0.5" footer="0.5"/>
  <pageSetup scale="6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20</vt:i4>
      </vt:variant>
      <vt:variant>
        <vt:lpstr>Named Ranges</vt:lpstr>
      </vt:variant>
      <vt:variant>
        <vt:i4>5</vt:i4>
      </vt:variant>
    </vt:vector>
  </HeadingPairs>
  <TitlesOfParts>
    <vt:vector size="30" baseType="lpstr">
      <vt:lpstr>Chart2GP-UGRecvgAid</vt:lpstr>
      <vt:lpstr>Chart6AidByType</vt:lpstr>
      <vt:lpstr>Profile Graphs Data</vt:lpstr>
      <vt:lpstr>SAO Report Graphs Data</vt:lpstr>
      <vt:lpstr>Need Graphs Data</vt:lpstr>
      <vt:lpstr>Chart1TotalEnrollment</vt:lpstr>
      <vt:lpstr>Chart3SplitElig_NoNeed</vt:lpstr>
      <vt:lpstr>Chart4TotalAidBySource</vt:lpstr>
      <vt:lpstr>Chart4a UGTotalAidBySource</vt:lpstr>
      <vt:lpstr>Chart4bGRADPROFTotalAidBySource</vt:lpstr>
      <vt:lpstr>Chart5SplitAidEligGP-GU</vt:lpstr>
      <vt:lpstr>Chart7UndergradNeedBased</vt:lpstr>
      <vt:lpstr>Chart8InStateFreshmanAid</vt:lpstr>
      <vt:lpstr>Chart9NeedAidBySource</vt:lpstr>
      <vt:lpstr>Chart10UGNeedAidBySource </vt:lpstr>
      <vt:lpstr>Chart11GRADPNeedAidBySource </vt:lpstr>
      <vt:lpstr>Chart12TOTAL_GiftAidBySource   </vt:lpstr>
      <vt:lpstr>Chart13UG_GiftAidBySource </vt:lpstr>
      <vt:lpstr>Chart14GRADPR_GiftAidBySource  </vt:lpstr>
      <vt:lpstr>Chart15TotalAidByType</vt:lpstr>
      <vt:lpstr>Chart16UG TotalAidByType </vt:lpstr>
      <vt:lpstr>Chart17GradProf TotalAidByType</vt:lpstr>
      <vt:lpstr>Chart18NeedAidByType</vt:lpstr>
      <vt:lpstr>Chart19UG NeedAidByType</vt:lpstr>
      <vt:lpstr>Chart20GradProf NeedAidByType</vt:lpstr>
      <vt:lpstr>'Chart2GP-UGRecvgAid'!Print_Area</vt:lpstr>
      <vt:lpstr>Chart6AidByType!Print_Area</vt:lpstr>
      <vt:lpstr>'Need Graphs Data'!Print_Area</vt:lpstr>
      <vt:lpstr>'Profile Graphs Data'!Print_Area</vt:lpstr>
      <vt:lpstr>'SAO Report Graphs Data'!Print_Area</vt:lpstr>
    </vt:vector>
  </TitlesOfParts>
  <Company>NCS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NCS Client</dc:creator>
  <cp:lastModifiedBy>Lenovo User</cp:lastModifiedBy>
  <cp:lastPrinted>2012-01-30T17:10:13Z</cp:lastPrinted>
  <dcterms:created xsi:type="dcterms:W3CDTF">2000-12-07T15:13:52Z</dcterms:created>
  <dcterms:modified xsi:type="dcterms:W3CDTF">2012-01-31T15:31:12Z</dcterms:modified>
</cp:coreProperties>
</file>