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drawings/drawing39.xml" ContentType="application/vnd.openxmlformats-officedocument.drawingml.chartshapes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3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drawings/drawing35.xml" ContentType="application/vnd.openxmlformats-officedocument.drawingml.chartshapes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40.xml" ContentType="application/vnd.openxmlformats-officedocument.drawing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45" yWindow="315" windowWidth="9315" windowHeight="4275" tabRatio="746" activeTab="2"/>
  </bookViews>
  <sheets>
    <sheet name="Chart1TotalEnrollment" sheetId="44559" r:id="rId1"/>
    <sheet name="Chart2GP-UGRecvgAid" sheetId="29453" r:id="rId2"/>
    <sheet name="Chart3SplitElig_NoNeed" sheetId="5" r:id="rId3"/>
    <sheet name="Chart4TotalAidBySource" sheetId="44560" r:id="rId4"/>
    <sheet name="Chart5SplitAidEligGP-GU" sheetId="15" r:id="rId5"/>
    <sheet name="Chart6AidByType" sheetId="3" r:id="rId6"/>
    <sheet name="Chart7UndergradNeedBased" sheetId="14" r:id="rId7"/>
    <sheet name="Chart8InStateFreshmanAid" sheetId="4" r:id="rId8"/>
    <sheet name="Chart9NeedAidBySource" sheetId="2" r:id="rId9"/>
    <sheet name="Chart10UGNeedAidBySource " sheetId="44571" r:id="rId10"/>
    <sheet name="Chart11GRADPNeedAidBySource " sheetId="44572" r:id="rId11"/>
    <sheet name="Chart12TOTAL_GiftAidBySource   " sheetId="44563" r:id="rId12"/>
    <sheet name="Chart13UG_GiftAidBySource " sheetId="44561" r:id="rId13"/>
    <sheet name="Chart14GRADPR_GiftAidBySource  " sheetId="44562" r:id="rId14"/>
    <sheet name="Chart15TotalAidByType" sheetId="44565" r:id="rId15"/>
    <sheet name="Chart16UG TotalAidByType " sheetId="44566" r:id="rId16"/>
    <sheet name="Chart17GradProf TotalAidByType" sheetId="44567" r:id="rId17"/>
    <sheet name="Chart18NeedAidByType" sheetId="44568" r:id="rId18"/>
    <sheet name="Chart19UG NeedAidByType" sheetId="44569" r:id="rId19"/>
    <sheet name="Chart20GradProf NeedAidByType" sheetId="44570" r:id="rId20"/>
    <sheet name="Profile Graphs Data" sheetId="44556" r:id="rId21"/>
    <sheet name="SAO Report Graphs Data" sheetId="8" r:id="rId22"/>
    <sheet name="Need Graphs Data" sheetId="29449" r:id="rId23"/>
    <sheet name="Sheet1" sheetId="44573" r:id="rId24"/>
  </sheets>
  <externalReferences>
    <externalReference r:id="rId25"/>
  </externalReferences>
  <definedNames>
    <definedName name="AllStu_Elig_Num_Total">[1]ChartData!$D$14</definedName>
    <definedName name="AllStu_Enroll_Grad">[1]GradProf!$B$2</definedName>
    <definedName name="AllStu_Enroll_GradProf">[1]GradProf!$B$1</definedName>
    <definedName name="AllStu_Enroll_Prof">[1]GradProf!$B$3</definedName>
    <definedName name="AllStu_Enroll_Total">[1]AllStudents!$B$2</definedName>
    <definedName name="AllStu_Enroll_UGrad">[1]Undergrad!$B$1</definedName>
    <definedName name="AllStu_InElig_Num_Total">[1]ChartData!$R$5</definedName>
    <definedName name="AllStu_Total_RecvingAid">[1]ChartData!$S$5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[1]GradProf!$B$8</definedName>
    <definedName name="GP_AidInElig_Num_Total">[1]GradProf!$B$9</definedName>
    <definedName name="GP_ElAndInEl_Total_RecvingAid">[1]ChartData!$S$4</definedName>
    <definedName name="GP_Elig_Amt_TotFed">[1]GradProf!$D$80+[1]GradProf!$H$80</definedName>
    <definedName name="GP_Elig_Amt_TotGrantSch">[1]GradProf!$D$86+[1]GradProf!$H$86</definedName>
    <definedName name="GP_Elig_Amt_TotLoan">[1]GradProf!$D$87+[1]GradProf!$H$87</definedName>
    <definedName name="GP_Elig_Amt_TotPrivInst">[1]GradProf!$D$82+[1]GradProf!$H$82</definedName>
    <definedName name="GP_Elig_Amt_TotState">[1]GradProf!$D$81+[1]GradProf!$H$81</definedName>
    <definedName name="GP_Elig_Amt_TotWkStdy">[1]GradProf!$D$88+[1]GradProf!$H$88</definedName>
    <definedName name="GP_Elig_NRes_Amt_SourceTotFed">[1]GradProf!$H$80</definedName>
    <definedName name="GP_Elig_NRes_Amt_SourceTotPrivInst">[1]GradProf!$H$82</definedName>
    <definedName name="GP_Elig_NRes_Amt_SourceTotState">[1]GradProf!$H$81</definedName>
    <definedName name="GP_Elig_NRes_Amt_TotAid">[1]GradProf!$H$89</definedName>
    <definedName name="GP_Elig_NRes_Amt_TypeTotLoan">[1]GradProf!$H$87</definedName>
    <definedName name="GP_Elig_NRes_Amt_TypeTotScholGrant">[1]GradProf!$H$86</definedName>
    <definedName name="GP_Elig_NRes_Amt_TypeTotWS">[1]GradProf!$H$88</definedName>
    <definedName name="GP_Elig_NRes_Num_AmIndian">[1]GradProf!$F$54</definedName>
    <definedName name="GP_Elig_NRes_Num_Asian">[1]GradProf!$F$51</definedName>
    <definedName name="GP_Elig_NRes_Num_Black">[1]GradProf!$F$52</definedName>
    <definedName name="GP_Elig_NRes_Num_Depend">[1]GradProf!$F$43</definedName>
    <definedName name="GP_Elig_NRes_Num_DepUnk">[1]GradProf!$F$45</definedName>
    <definedName name="GP_Elig_NRes_Num_EthUnk">[1]GradProf!$F$56</definedName>
    <definedName name="GP_Elig_NRes_Num_Female">[1]GradProf!$F$48</definedName>
    <definedName name="GP_Elig_NRes_Num_FullTime">[1]GradProf!$F$58</definedName>
    <definedName name="GP_Elig_NRes_Num_Grad">[1]GradProf!$F$61</definedName>
    <definedName name="GP_Elig_NRes_Num_GradProfStatUnk">[1]GradProf!$F$63</definedName>
    <definedName name="GP_Elig_NRes_Num_Hisp">[1]GradProf!$F$53</definedName>
    <definedName name="GP_Elig_NRes_Num_Indep">[1]GradProf!$F$44</definedName>
    <definedName name="GP_Elig_NRes_Num_Male">[1]GradProf!$F$47</definedName>
    <definedName name="GP_Elig_NRes_Num_PartTime">[1]GradProf!$F$59</definedName>
    <definedName name="GP_Elig_NRes_Num_Prof">[1]GradProf!$F$62</definedName>
    <definedName name="GP_Elig_NRes_Num_SexUnk">[1]GradProf!$F$49</definedName>
    <definedName name="GP_Elig_NRes_Num_Total">[1]GradProf!$F$41</definedName>
    <definedName name="GP_Elig_NRes_Num_White">[1]GradProf!$F$55</definedName>
    <definedName name="GP_Elig_Num_FedGrants">[1]GradProf!$B$70+[1]GradProf!$F$70</definedName>
    <definedName name="GP_Elig_Num_FedLoans">[1]GradProf!$B$73+[1]GradProf!$F$73</definedName>
    <definedName name="GP_Elig_Num_InstPrivSchGrant">[1]GradProf!$B$72+[1]GradProf!$F$72</definedName>
    <definedName name="GP_Elig_Num_NonFedLoans">[1]GradProf!$B$75+[1]GradProf!$F$75</definedName>
    <definedName name="GP_Elig_Num_StateSchGrant">[1]GradProf!$B$71+[1]GradProf!$F$71</definedName>
    <definedName name="GP_Elig_Num_Total">[1]ChartData!$D$13</definedName>
    <definedName name="GP_Elig_Num_TotRecvgAid">[1]GradProf!$B$77+[1]GradProf!$F$77</definedName>
    <definedName name="GP_Elig_Num_WS">[1]GradProf!$B$76+[1]GradProf!$F$76</definedName>
    <definedName name="GP_Elig_Res_Amt_SourceTotFed">[1]GradProf!$D$80</definedName>
    <definedName name="GP_Elig_Res_Amt_SourceTotPrivInst">[1]GradProf!$D$82</definedName>
    <definedName name="GP_Elig_Res_Amt_SourceTotState">[1]GradProf!$D$81</definedName>
    <definedName name="GP_Elig_Res_Amt_TotAid">[1]GradProf!$D$89</definedName>
    <definedName name="GP_Elig_Res_Amt_TypeTotLoan">[1]GradProf!$D$87</definedName>
    <definedName name="GP_Elig_Res_Amt_TypeTotScholGrant">[1]GradProf!$D$86</definedName>
    <definedName name="GP_Elig_Res_Amt_TypeTotWS">[1]GradProf!$D$88</definedName>
    <definedName name="GP_Elig_Res_Num_AmIndian">[1]GradProf!$B$54</definedName>
    <definedName name="GP_Elig_Res_Num_Asian">[1]GradProf!$B$51</definedName>
    <definedName name="GP_Elig_Res_Num_Black">[1]GradProf!$B$52</definedName>
    <definedName name="GP_Elig_Res_Num_Depend">[1]GradProf!$B$43</definedName>
    <definedName name="GP_Elig_Res_Num_DepUnk">[1]GradProf!$B$45</definedName>
    <definedName name="GP_Elig_Res_Num_EthUnk">[1]GradProf!$B$56</definedName>
    <definedName name="GP_Elig_Res_Num_Female">[1]GradProf!$B$48</definedName>
    <definedName name="GP_Elig_Res_Num_FullTime">[1]GradProf!$B$58</definedName>
    <definedName name="GP_Elig_Res_Num_Grad">[1]GradProf!$B$61</definedName>
    <definedName name="GP_Elig_Res_Num_GradProfStatUnk">[1]GradProf!$B$63</definedName>
    <definedName name="GP_Elig_Res_Num_Hisp">[1]GradProf!$B$53</definedName>
    <definedName name="GP_Elig_Res_Num_Indep">[1]GradProf!$B$44</definedName>
    <definedName name="GP_Elig_Res_Num_Male">[1]GradProf!$B$47</definedName>
    <definedName name="GP_Elig_Res_Num_PartTime">[1]GradProf!$B$59</definedName>
    <definedName name="GP_Elig_Res_Num_Prof">[1]GradProf!$B$62</definedName>
    <definedName name="GP_Elig_Res_Num_SexUnk">[1]GradProf!$B$49</definedName>
    <definedName name="GP_Elig_Res_Num_Total">[1]GradProf!$B$41</definedName>
    <definedName name="GP_Elig_Res_Num_White">[1]GradProf!$B$55</definedName>
    <definedName name="GP_InElig_NRes_Num_AmIndian">[1]GradProf!$N$54</definedName>
    <definedName name="GP_InElig_NRes_Num_Asian">[1]GradProf!$N$51</definedName>
    <definedName name="GP_InElig_NRes_Num_Black">[1]GradProf!$N$52</definedName>
    <definedName name="GP_InElig_NRes_Num_Depend">[1]GradProf!$N$43</definedName>
    <definedName name="GP_InElig_NRes_Num_DepUnk">[1]GradProf!$N$45</definedName>
    <definedName name="GP_InElig_NRes_Num_EthUnk">[1]GradProf!$N$56</definedName>
    <definedName name="GP_InElig_NRes_Num_Female">[1]GradProf!$N$48</definedName>
    <definedName name="GP_InElig_NRes_Num_FullTime">[1]GradProf!$N$58</definedName>
    <definedName name="GP_InElig_NRes_Num_Grad">[1]GradProf!$N$61</definedName>
    <definedName name="GP_InElig_NRes_Num_GradProfUnk">[1]GradProf!$N$63</definedName>
    <definedName name="GP_InElig_NRes_Num_Hisp">[1]GradProf!$N$53</definedName>
    <definedName name="GP_InElig_NRes_Num_Indep">[1]GradProf!$N$44</definedName>
    <definedName name="GP_InElig_NRes_Num_Male">[1]GradProf!$N$47</definedName>
    <definedName name="GP_InElig_NRes_Num_PartTime">[1]GradProf!$N$59</definedName>
    <definedName name="GP_InElig_NRes_Num_Prof">[1]GradProf!$N$62</definedName>
    <definedName name="GP_InElig_NRes_Num_SexUnk">[1]GradProf!$N$49</definedName>
    <definedName name="GP_InElig_NRes_Num_Total">[1]GradProf!$N$41</definedName>
    <definedName name="GP_InElig_NRes_Num_White">[1]GradProf!$N$55</definedName>
    <definedName name="GP_InElig_Num_FedGrants">[1]GradProf!$J$70+[1]GradProf!$N$70</definedName>
    <definedName name="GP_InElig_Num_FedLoans">[1]GradProf!$J$73+[1]GradProf!$N$73</definedName>
    <definedName name="GP_InElig_Num_InstPrivSchGrants">[1]GradProf!$J$72+[1]GradProf!$N$72</definedName>
    <definedName name="GP_InElig_Num_NonFedLoans">[1]GradProf!$J$75+[1]GradProf!$N$75</definedName>
    <definedName name="GP_InElig_Num_StateSchGrants">[1]GradProf!$J$71+[1]GradProf!$N$71</definedName>
    <definedName name="GP_InElig_Num_TotRecvgAid">[1]GradProf!$J$77+[1]GradProf!$N$77</definedName>
    <definedName name="GP_InElig_Num_WS">[1]GradProf!$J$76+[1]GradProf!$N$76</definedName>
    <definedName name="GP_InElig_Res_Num_AmIndian">[1]GradProf!$J$54</definedName>
    <definedName name="GP_InElig_Res_Num_Asian">[1]GradProf!$J$51</definedName>
    <definedName name="GP_InElig_Res_Num_Black">[1]GradProf!$J$52</definedName>
    <definedName name="GP_InElig_Res_Num_Depend">[1]GradProf!$J$43</definedName>
    <definedName name="GP_InElig_Res_Num_DepUnk">[1]GradProf!$J$45</definedName>
    <definedName name="GP_InElig_Res_Num_EthUnk">[1]GradProf!$J$56</definedName>
    <definedName name="GP_InElig_Res_Num_Female">[1]GradProf!$J$48</definedName>
    <definedName name="GP_InElig_Res_Num_FullTime">[1]GradProf!$J$58</definedName>
    <definedName name="GP_InElig_Res_Num_Grad">[1]GradProf!$J$61</definedName>
    <definedName name="GP_InElig_Res_Num_GradProfUnk">[1]GradProf!$J$63</definedName>
    <definedName name="GP_InElig_Res_Num_Hisp">[1]GradProf!$J$53</definedName>
    <definedName name="GP_InElig_Res_Num_Indep">[1]GradProf!$J$44</definedName>
    <definedName name="GP_InElig_Res_Num_Male">[1]GradProf!$J$47</definedName>
    <definedName name="GP_InElig_Res_Num_PartTime">[1]GradProf!$J$59</definedName>
    <definedName name="GP_InElig_Res_Num_Prof">[1]GradProf!$J$62</definedName>
    <definedName name="GP_InElig_Res_Num_SexUnk">[1]GradProf!$J$49</definedName>
    <definedName name="GP_InElig_Res_Num_Total">[1]GradProf!$J$41</definedName>
    <definedName name="GP_InElig_Res_Num_White">[1]GradProf!$J$55</definedName>
    <definedName name="GP_Num_TotRecvingAid">[1]GradProf!$B$7</definedName>
    <definedName name="_xlnm.Print_Area" localSheetId="1">'Chart2GP-UGRecvgAid'!$A$1:$O$32</definedName>
    <definedName name="_xlnm.Print_Area" localSheetId="5">Chart6AidByType!$A$1:$O$30</definedName>
    <definedName name="_xlnm.Print_Area" localSheetId="22">'Need Graphs Data'!$A$1:$R$58</definedName>
    <definedName name="_xlnm.Print_Area" localSheetId="20">'Profile Graphs Data'!$A$1:$I$42</definedName>
    <definedName name="_xlnm.Print_Area" localSheetId="21">'SAO Report Graphs Data'!$A$1:$K$37</definedName>
    <definedName name="Tot_Funds_Awded_by_SAO">#REF!</definedName>
    <definedName name="Total_Awds_Outside_Sources">#REF!</definedName>
    <definedName name="Total_Awds_UCntld_Sources">#REF!</definedName>
    <definedName name="UG_AidElig_Num_Total">[1]Undergrad!$B$6</definedName>
    <definedName name="UG_AidInElig_Num_Total">[1]Undergrad!$B$7</definedName>
    <definedName name="UG_ElAndInEl_Total_RecvingAid">[1]ChartData!$S$3</definedName>
    <definedName name="UG_Elig_Amt_TotFed">[1]Undergrad!$D$80+[1]Undergrad!$H$80</definedName>
    <definedName name="UG_Elig_Amt_TotGrantSch">[1]Undergrad!$D$86+[1]Undergrad!$H$86</definedName>
    <definedName name="UG_Elig_Amt_TotLoan">[1]Undergrad!$D$87+[1]Undergrad!$H$87</definedName>
    <definedName name="UG_Elig_Amt_TotPrivInst">[1]Undergrad!$D$82+[1]Undergrad!$H$82</definedName>
    <definedName name="UG_Elig_Amt_TotState">[1]Undergrad!$D$81+[1]Undergrad!$H$81</definedName>
    <definedName name="UG_Elig_Amt_TotWkStdy">[1]Undergrad!$D$88+[1]Undergrad!$H$88</definedName>
    <definedName name="UG_Elig_NRes_Amt_SourceTotFed">[1]Undergrad!$H$80</definedName>
    <definedName name="UG_Elig_NRes_Amt_SourceTotPrivState">[1]Undergrad!$H$82</definedName>
    <definedName name="UG_Elig_NRes_Amt_SourceTotState">[1]Undergrad!$H$81</definedName>
    <definedName name="UG_Elig_NRes_Amt_TotAid">[1]Undergrad!$H$89</definedName>
    <definedName name="UG_Elig_NRes_Amt_TypeTotLoan">[1]Undergrad!$H$87</definedName>
    <definedName name="UG_Elig_NRes_Amt_TypeTotScholGrant">[1]Undergrad!$H$86</definedName>
    <definedName name="UG_Elig_NRes_Amt_TypeTotWS">[1]Undergrad!$H$88</definedName>
    <definedName name="UG_Elig_NRes_Num_AmIndian">[1]Undergrad!$F$51</definedName>
    <definedName name="UG_Elig_NRes_Num_Asian">[1]Undergrad!$F$48</definedName>
    <definedName name="UG_Elig_NRes_Num_Black">[1]Undergrad!$F$49</definedName>
    <definedName name="UG_Elig_NRes_Num_ClassOther">[1]Undergrad!$F$62</definedName>
    <definedName name="UG_Elig_NRes_Num_Depend">[1]Undergrad!$F$41</definedName>
    <definedName name="UG_Elig_NRes_Num_DepUnk">[1]Undergrad!$F$43</definedName>
    <definedName name="UG_Elig_NRes_Num_EthUnk">[1]Undergrad!$F$53</definedName>
    <definedName name="UG_Elig_NRes_Num_Female">[1]Undergrad!$F$46</definedName>
    <definedName name="UG_Elig_NRes_Num_Freshman">[1]Undergrad!$F$58</definedName>
    <definedName name="UG_Elig_NRes_Num_FullTime">[1]Undergrad!$F$55</definedName>
    <definedName name="UG_Elig_NRes_Num_Hisp">[1]Undergrad!$F$50</definedName>
    <definedName name="UG_Elig_NRes_Num_Indep">[1]Undergrad!$F$42</definedName>
    <definedName name="UG_Elig_NRes_Num_Jr">[1]Undergrad!$F$60</definedName>
    <definedName name="UG_Elig_NRes_Num_Male">[1]Undergrad!$F$45</definedName>
    <definedName name="UG_Elig_NRes_Num_PartTime">[1]Undergrad!$F$56</definedName>
    <definedName name="UG_Elig_NRes_Num_Soph">[1]Undergrad!$F$59</definedName>
    <definedName name="UG_Elig_NRes_Num_Sr">[1]Undergrad!$F$61</definedName>
    <definedName name="UG_Elig_NRes_Num_Total">[1]Undergrad!$F$39</definedName>
    <definedName name="UG_Elig_NRes_Num_White">[1]Undergrad!$F$52</definedName>
    <definedName name="UG_Elig_Num_FedGrants">[1]Undergrad!$B$70+[1]Undergrad!$F$70</definedName>
    <definedName name="UG_Elig_Num_FedLoans">[1]Undergrad!$B$73+[1]Undergrad!$F$73</definedName>
    <definedName name="UG_Elig_Num_InstPrivSchGrant">[1]Undergrad!$B$72+[1]Undergrad!$F$72</definedName>
    <definedName name="UG_Elig_Num_NonFedLoans">[1]Undergrad!$B$75+[1]Undergrad!$F$75</definedName>
    <definedName name="UG_Elig_Num_StateSchGrant">[1]Undergrad!$B$71+[1]Undergrad!$F$71</definedName>
    <definedName name="UG_Elig_Num_Total">[1]ChartData!$D$12</definedName>
    <definedName name="UG_Elig_Num_TotRecvgAid">[1]Undergrad!$B$77+[1]Undergrad!$F$77</definedName>
    <definedName name="UG_Elig_Num_WS">[1]Undergrad!$B$76+[1]Undergrad!$F$76</definedName>
    <definedName name="UG_Elig_Res_Amt_SourceTotFed">[1]Undergrad!$D$80</definedName>
    <definedName name="UG_Elig_Res_Amt_SourceTotPrivInst">[1]Undergrad!$D$82</definedName>
    <definedName name="UG_Elig_Res_Amt_SourceTotState">[1]Undergrad!$D$81</definedName>
    <definedName name="UG_Elig_Res_Amt_TotAid">[1]Undergrad!$D$89</definedName>
    <definedName name="UG_Elig_Res_Amt_TypeTotLoan">[1]Undergrad!$D$87</definedName>
    <definedName name="UG_Elig_Res_Amt_TypeTotScholGrant">[1]Undergrad!$D$86</definedName>
    <definedName name="UG_Elig_Res_Amt_TypeTotWS">[1]Undergrad!$D$88</definedName>
    <definedName name="UG_Elig_Res_Num_AmIndian">[1]Undergrad!$B$51</definedName>
    <definedName name="UG_Elig_Res_Num_Asian">[1]Undergrad!$B$48</definedName>
    <definedName name="UG_Elig_Res_Num_Black">[1]Undergrad!$B$49</definedName>
    <definedName name="UG_Elig_Res_Num_ClassOther">[1]Undergrad!$B$62</definedName>
    <definedName name="UG_Elig_Res_Num_Depend">[1]Undergrad!$B$41</definedName>
    <definedName name="UG_Elig_Res_Num_DepUnk">[1]Undergrad!$B$43</definedName>
    <definedName name="UG_Elig_Res_Num_EthUnk">[1]Undergrad!$B$53</definedName>
    <definedName name="UG_Elig_Res_Num_Female">[1]Undergrad!$B$46</definedName>
    <definedName name="UG_Elig_Res_Num_Freshman">[1]Undergrad!$B$58</definedName>
    <definedName name="UG_Elig_Res_Num_FullTime">[1]Undergrad!$B$55</definedName>
    <definedName name="UG_Elig_Res_Num_Hisp">[1]Undergrad!$B$50</definedName>
    <definedName name="UG_Elig_Res_Num_Indep">[1]Undergrad!$B$42</definedName>
    <definedName name="UG_Elig_Res_Num_Jr">[1]Undergrad!$B$60</definedName>
    <definedName name="UG_Elig_Res_Num_Male">[1]Undergrad!$B$45</definedName>
    <definedName name="UG_Elig_Res_Num_PartTime">[1]Undergrad!$B$56</definedName>
    <definedName name="UG_Elig_Res_Num_Soph">[1]Undergrad!$B$59</definedName>
    <definedName name="UG_Elig_Res_Num_Sr">[1]Undergrad!$B$61</definedName>
    <definedName name="UG_Elig_Res_Num_Total">[1]Undergrad!$B$39</definedName>
    <definedName name="UG_Elig_Res_Num_White">[1]Undergrad!$B$52</definedName>
    <definedName name="UG_InElig_NRes_Num_AmIndian">[1]Undergrad!$N$51</definedName>
    <definedName name="UG_InElig_NRes_Num_Asian">[1]Undergrad!$N$48</definedName>
    <definedName name="UG_InElig_NRes_Num_Black">[1]Undergrad!$N$49</definedName>
    <definedName name="UG_InElig_NRes_Num_ClassOther">[1]Undergrad!$N$62</definedName>
    <definedName name="UG_InElig_NRes_Num_Depend">[1]Undergrad!$N$41</definedName>
    <definedName name="UG_InElig_NRes_Num_DepUnk">[1]Undergrad!$N$43</definedName>
    <definedName name="UG_InElig_NRes_Num_EthUnk">[1]Undergrad!$N$53</definedName>
    <definedName name="UG_InElig_NRes_Num_Female">[1]Undergrad!$N$46</definedName>
    <definedName name="UG_InElig_NRes_Num_Freshman">[1]Undergrad!$N$58</definedName>
    <definedName name="UG_InElig_NRes_Num_FullTime">[1]Undergrad!$N$55</definedName>
    <definedName name="UG_InElig_NRes_Num_Hisp">[1]Undergrad!$N$50</definedName>
    <definedName name="UG_InElig_NRes_Num_Indep">[1]Undergrad!$N$42</definedName>
    <definedName name="UG_InElig_NRes_Num_Jr">[1]Undergrad!$N$60</definedName>
    <definedName name="UG_InElig_NRes_Num_Male">[1]Undergrad!$N$45</definedName>
    <definedName name="UG_InElig_NRes_Num_PartTime">[1]Undergrad!$N$56</definedName>
    <definedName name="UG_InElig_NRes_Num_Soph">[1]Undergrad!$N$59</definedName>
    <definedName name="UG_InElig_NRes_Num_Sr">[1]Undergrad!$N$61</definedName>
    <definedName name="UG_InElig_NRes_Num_Total">[1]Undergrad!$N$39</definedName>
    <definedName name="UG_InElig_NRes_Num_White">[1]Undergrad!$N$52</definedName>
    <definedName name="UG_InElig_Num_FedGrants">[1]Undergrad!$J$70+[1]Undergrad!$N$70</definedName>
    <definedName name="UG_InElig_Num_FedLoans">[1]Undergrad!$J$73+[1]Undergrad!$N$73</definedName>
    <definedName name="UG_InElig_Num_InstPrivSchGrants">[1]Undergrad!$J$72+[1]Undergrad!$N$72</definedName>
    <definedName name="UG_InElig_Num_NonFedLoans">[1]Undergrad!$J$75+[1]Undergrad!$N$75</definedName>
    <definedName name="UG_InElig_Num_StateSchGrants">[1]Undergrad!$J$71+[1]Undergrad!$N$71</definedName>
    <definedName name="UG_InElig_Num_TotRecvgAid">[1]Undergrad!$J$77+[1]Undergrad!$N$77</definedName>
    <definedName name="UG_InElig_Num_WS">[1]Undergrad!$J$76+[1]Undergrad!$N$76</definedName>
    <definedName name="UG_InElig_Res_ClassOther">[1]Undergrad!$J$62</definedName>
    <definedName name="UG_InElig_Res_Num_AmIndian">[1]Undergrad!$J$51</definedName>
    <definedName name="UG_InElig_Res_Num_Asian">[1]Undergrad!$J$48</definedName>
    <definedName name="UG_InElig_Res_Num_Black">[1]Undergrad!$J$49</definedName>
    <definedName name="UG_InElig_Res_Num_Depend">[1]Undergrad!$J$41</definedName>
    <definedName name="UG_InElig_Res_Num_DepUnk">[1]Undergrad!$J$43</definedName>
    <definedName name="UG_InElig_Res_Num_EthUnk">[1]Undergrad!$J$53</definedName>
    <definedName name="UG_InElig_Res_Num_Female">[1]Undergrad!$J$46</definedName>
    <definedName name="UG_InElig_Res_Num_Freshman">[1]Undergrad!$J$58</definedName>
    <definedName name="UG_InElig_Res_Num_FullTime">[1]Undergrad!$J$55</definedName>
    <definedName name="UG_InElig_Res_Num_Hisp">[1]Undergrad!$J$50</definedName>
    <definedName name="UG_InElig_Res_Num_Indep">[1]Undergrad!$J$42</definedName>
    <definedName name="UG_InElig_Res_Num_Jr">[1]Undergrad!$J$60</definedName>
    <definedName name="UG_InElig_Res_Num_Male">[1]Undergrad!$J$45</definedName>
    <definedName name="UG_InElig_Res_Num_PartTime">[1]Undergrad!$J$56</definedName>
    <definedName name="UG_InElig_Res_Num_Soph">[1]Undergrad!$J$59</definedName>
    <definedName name="UG_InElig_Res_Num_Sr">[1]Undergrad!$J$61</definedName>
    <definedName name="UG_InElig_Res_Num_Total">[1]Undergrad!$J$39</definedName>
    <definedName name="UG_InElig_Res_Num_White">[1]Undergrad!$J$52</definedName>
    <definedName name="UG_Num_TotRecvingAid">[1]Undergrad!$B$5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calcId="125725"/>
</workbook>
</file>

<file path=xl/calcChain.xml><?xml version="1.0" encoding="utf-8"?>
<calcChain xmlns="http://schemas.openxmlformats.org/spreadsheetml/2006/main">
  <c r="H4" i="8"/>
  <c r="G10"/>
  <c r="D23"/>
  <c r="F23"/>
  <c r="F12"/>
  <c r="G12"/>
  <c r="F22"/>
  <c r="G22"/>
  <c r="F4"/>
  <c r="F5"/>
  <c r="H5"/>
  <c r="H7"/>
  <c r="F6"/>
  <c r="H6"/>
  <c r="I55" i="29449"/>
  <c r="J55"/>
  <c r="I56"/>
  <c r="J56"/>
  <c r="I57"/>
  <c r="J57"/>
  <c r="I58"/>
  <c r="J58"/>
  <c r="D55"/>
  <c r="D56"/>
  <c r="C56"/>
  <c r="D57"/>
  <c r="D58"/>
  <c r="C58"/>
  <c r="C57"/>
  <c r="C55"/>
  <c r="G46"/>
  <c r="G47"/>
  <c r="H47"/>
  <c r="G48"/>
  <c r="G49"/>
  <c r="H49"/>
  <c r="H48"/>
  <c r="H46"/>
  <c r="D33"/>
  <c r="D34"/>
  <c r="C47"/>
  <c r="D47"/>
  <c r="D35"/>
  <c r="D36"/>
  <c r="C49"/>
  <c r="H33"/>
  <c r="H34"/>
  <c r="G34"/>
  <c r="H35"/>
  <c r="H36"/>
  <c r="I35"/>
  <c r="M23"/>
  <c r="Q23"/>
  <c r="K36"/>
  <c r="C48"/>
  <c r="D48"/>
  <c r="C46"/>
  <c r="D46"/>
  <c r="I34"/>
  <c r="E35"/>
  <c r="E33"/>
  <c r="D37"/>
  <c r="D38"/>
  <c r="E38"/>
  <c r="D39"/>
  <c r="D40"/>
  <c r="E40"/>
  <c r="E39"/>
  <c r="E37"/>
  <c r="F16" i="8"/>
  <c r="I34"/>
  <c r="I37"/>
  <c r="F17"/>
  <c r="I35"/>
  <c r="F18"/>
  <c r="I36"/>
  <c r="K36"/>
  <c r="K35"/>
  <c r="F34"/>
  <c r="F37"/>
  <c r="F35"/>
  <c r="F36"/>
  <c r="H36"/>
  <c r="H35"/>
  <c r="D34"/>
  <c r="D37"/>
  <c r="D35"/>
  <c r="D36"/>
  <c r="E36"/>
  <c r="E35"/>
  <c r="E23"/>
  <c r="F21"/>
  <c r="G21"/>
  <c r="F20"/>
  <c r="G20"/>
  <c r="F19"/>
  <c r="G19"/>
  <c r="G18"/>
  <c r="G17"/>
  <c r="G16"/>
  <c r="D13"/>
  <c r="H12"/>
  <c r="E13"/>
  <c r="F13"/>
  <c r="G13"/>
  <c r="F11"/>
  <c r="G11"/>
  <c r="M29" i="29449"/>
  <c r="Q29"/>
  <c r="S29"/>
  <c r="T23"/>
  <c r="M17"/>
  <c r="Q17"/>
  <c r="T17"/>
  <c r="S28"/>
  <c r="S27"/>
  <c r="S26"/>
  <c r="T22"/>
  <c r="T21"/>
  <c r="T20"/>
  <c r="T16"/>
  <c r="T15"/>
  <c r="T14"/>
  <c r="T13"/>
  <c r="T12"/>
  <c r="T11"/>
  <c r="T10"/>
  <c r="T7"/>
  <c r="T6"/>
  <c r="T5"/>
  <c r="M34"/>
  <c r="O34"/>
  <c r="M35"/>
  <c r="M36"/>
  <c r="O36"/>
  <c r="O35"/>
  <c r="N28"/>
  <c r="D17"/>
  <c r="C17"/>
  <c r="C8" i="44556"/>
  <c r="N11" i="29449"/>
  <c r="C15" i="44556"/>
  <c r="C24"/>
  <c r="C23"/>
  <c r="H55" i="29449"/>
  <c r="O17"/>
  <c r="P17"/>
  <c r="K17"/>
  <c r="L17"/>
  <c r="F17"/>
  <c r="H17"/>
  <c r="G17"/>
  <c r="B17"/>
  <c r="B29"/>
  <c r="C29"/>
  <c r="D29"/>
  <c r="F56"/>
  <c r="H29"/>
  <c r="F57"/>
  <c r="F55"/>
  <c r="G57"/>
  <c r="G56"/>
  <c r="I10"/>
  <c r="I12"/>
  <c r="I15"/>
  <c r="N10"/>
  <c r="I14"/>
  <c r="E11"/>
  <c r="E13"/>
  <c r="E16"/>
  <c r="E14"/>
  <c r="F47"/>
  <c r="T28"/>
  <c r="T26"/>
  <c r="F29"/>
  <c r="F23"/>
  <c r="H23"/>
  <c r="I23"/>
  <c r="D23"/>
  <c r="B23"/>
  <c r="K29"/>
  <c r="L29"/>
  <c r="O29"/>
  <c r="K23"/>
  <c r="L23"/>
  <c r="O23"/>
  <c r="R16"/>
  <c r="R14"/>
  <c r="R12"/>
  <c r="R10"/>
  <c r="N12"/>
  <c r="N13"/>
  <c r="N15"/>
  <c r="N16"/>
  <c r="N17"/>
  <c r="N14"/>
  <c r="F35"/>
  <c r="G35"/>
  <c r="F34"/>
  <c r="F33"/>
  <c r="G33"/>
  <c r="B35"/>
  <c r="B34"/>
  <c r="B33"/>
  <c r="K35"/>
  <c r="R29"/>
  <c r="N29"/>
  <c r="R27"/>
  <c r="N27"/>
  <c r="R26"/>
  <c r="N26"/>
  <c r="R23"/>
  <c r="N23"/>
  <c r="R22"/>
  <c r="N22"/>
  <c r="R21"/>
  <c r="N21"/>
  <c r="R20"/>
  <c r="N20"/>
  <c r="B39"/>
  <c r="B37"/>
  <c r="C35"/>
  <c r="C34"/>
  <c r="C33"/>
  <c r="I29"/>
  <c r="G29"/>
  <c r="I28"/>
  <c r="E28"/>
  <c r="I27"/>
  <c r="E27"/>
  <c r="I26"/>
  <c r="E26"/>
  <c r="G23"/>
  <c r="E23"/>
  <c r="C23"/>
  <c r="E22"/>
  <c r="E21"/>
  <c r="E20"/>
  <c r="C33" i="44556"/>
  <c r="C34"/>
  <c r="C35"/>
  <c r="C13"/>
  <c r="C6"/>
  <c r="G41"/>
  <c r="G40"/>
  <c r="G39"/>
  <c r="G35"/>
  <c r="G34"/>
  <c r="G33"/>
  <c r="C41"/>
  <c r="C40"/>
  <c r="C39"/>
  <c r="G36"/>
  <c r="F36" s="1"/>
  <c r="C29"/>
  <c r="C28"/>
  <c r="C27"/>
  <c r="C22"/>
  <c r="B22"/>
  <c r="C19"/>
  <c r="C18"/>
  <c r="E3"/>
  <c r="B19"/>
  <c r="B18"/>
  <c r="G19"/>
  <c r="G18"/>
  <c r="G20"/>
  <c r="I7"/>
  <c r="D7"/>
  <c r="F13"/>
  <c r="F14"/>
  <c r="G14"/>
  <c r="F15"/>
  <c r="G15"/>
  <c r="B29"/>
  <c r="B28"/>
  <c r="B27"/>
  <c r="C26"/>
  <c r="B26"/>
  <c r="B24"/>
  <c r="C21"/>
  <c r="B21"/>
  <c r="B15"/>
  <c r="B14"/>
  <c r="B10"/>
  <c r="B7"/>
  <c r="B8"/>
  <c r="B9"/>
  <c r="B5"/>
  <c r="B4"/>
  <c r="B3"/>
  <c r="I12" i="8"/>
  <c r="J11"/>
  <c r="I11"/>
  <c r="H11"/>
  <c r="F10"/>
  <c r="J10"/>
  <c r="I10"/>
  <c r="H10"/>
  <c r="D7"/>
  <c r="E7"/>
  <c r="F7"/>
  <c r="B30"/>
  <c r="B28"/>
  <c r="B26"/>
  <c r="B12"/>
  <c r="B10"/>
  <c r="B6"/>
  <c r="B4"/>
  <c r="B5"/>
  <c r="C35"/>
  <c r="E37"/>
  <c r="C36"/>
  <c r="C34"/>
  <c r="G35"/>
  <c r="H37"/>
  <c r="K37"/>
  <c r="J36"/>
  <c r="J35"/>
  <c r="J34"/>
  <c r="B22"/>
  <c r="B20"/>
  <c r="B18"/>
  <c r="B16"/>
  <c r="G23"/>
  <c r="B21"/>
  <c r="B19"/>
  <c r="B17"/>
  <c r="F19" i="44556"/>
  <c r="F18"/>
  <c r="F20"/>
  <c r="B47" i="29449"/>
  <c r="D49"/>
  <c r="B48"/>
  <c r="B46"/>
  <c r="B49"/>
  <c r="G13" i="44556"/>
  <c r="B11" i="8"/>
  <c r="B13"/>
  <c r="C10"/>
  <c r="G34"/>
  <c r="G36"/>
  <c r="J12"/>
  <c r="B23" i="44556"/>
  <c r="I20" i="29449"/>
  <c r="I21"/>
  <c r="I22"/>
  <c r="E29"/>
  <c r="B38"/>
  <c r="B40"/>
  <c r="P23"/>
  <c r="R28"/>
  <c r="P29"/>
  <c r="K34"/>
  <c r="R11"/>
  <c r="R13"/>
  <c r="R17"/>
  <c r="R15"/>
  <c r="T27"/>
  <c r="F46"/>
  <c r="F48"/>
  <c r="E15"/>
  <c r="E12"/>
  <c r="E10"/>
  <c r="I16"/>
  <c r="I13"/>
  <c r="I11"/>
  <c r="I17"/>
  <c r="G55"/>
  <c r="H56"/>
  <c r="H57"/>
  <c r="M37"/>
  <c r="O37"/>
  <c r="E34" i="8"/>
  <c r="H34"/>
  <c r="K34"/>
  <c r="E34" i="29449"/>
  <c r="I33"/>
  <c r="B23" i="8"/>
  <c r="E17" i="29449"/>
  <c r="C36" i="44556" l="1"/>
  <c r="B34" s="1"/>
  <c r="C28" i="8"/>
  <c r="C42" i="44556"/>
  <c r="B39" s="1"/>
  <c r="F34"/>
  <c r="G42"/>
  <c r="F40" s="1"/>
  <c r="F35"/>
  <c r="B41"/>
  <c r="B40"/>
  <c r="F33"/>
  <c r="B36"/>
  <c r="B33" l="1"/>
  <c r="B35"/>
  <c r="F39"/>
  <c r="F41"/>
</calcChain>
</file>

<file path=xl/sharedStrings.xml><?xml version="1.0" encoding="utf-8"?>
<sst xmlns="http://schemas.openxmlformats.org/spreadsheetml/2006/main" count="264" uniqueCount="79">
  <si>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</si>
  <si>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</si>
  <si>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</si>
  <si>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</si>
  <si>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</si>
  <si>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</si>
  <si>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</si>
  <si>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</si>
  <si>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</si>
  <si>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</si>
  <si>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</si>
  <si>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</si>
  <si>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</si>
  <si>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</si>
  <si>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</si>
  <si>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</si>
  <si>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</si>
  <si>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</si>
  <si>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</si>
  <si>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</si>
  <si>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</si>
  <si>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</si>
  <si>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</si>
  <si>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</si>
  <si>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</si>
  <si>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</si>
  <si>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</si>
  <si>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</si>
  <si>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</si>
  <si>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</si>
  <si>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</si>
  <si>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</si>
  <si>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</si>
  <si>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</si>
  <si>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</si>
  <si>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</si>
  <si>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</si>
  <si>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</si>
  <si>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</si>
  <si>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</si>
  <si>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</si>
  <si>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</si>
  <si>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</si>
  <si>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</si>
  <si>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</si>
  <si>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</si>
  <si>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</si>
  <si>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</si>
  <si>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</si>
  <si>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</si>
  <si>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</si>
  <si>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</si>
  <si>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</si>
  <si>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</si>
  <si>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</si>
  <si>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</si>
  <si>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</si>
  <si>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</si>
  <si>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</si>
  <si>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</si>
  <si>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</si>
  <si>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</si>
  <si>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</si>
  <si>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</si>
  <si>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</si>
  <si>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</si>
  <si>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</si>
  <si>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</si>
  <si>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</si>
  <si>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</si>
  <si>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</si>
  <si>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Source Data for 2008-2009 Charts</t>
  </si>
  <si>
    <t>2008-2009 UG Enrollment</t>
  </si>
  <si>
    <t>2008-2009 GR &amp; PR Enrollment</t>
  </si>
  <si>
    <t>Percentages of Enrolled Students Receiving Any Aid in 2008-2009</t>
  </si>
  <si>
    <t>Total Student Population = 28,567</t>
  </si>
  <si>
    <t>Need-Based Aid Distributed to Students, by Type
2008-2009</t>
  </si>
  <si>
    <t xml:space="preserve">Total Student Population Receiving Aid = 15,871  (56%) </t>
  </si>
  <si>
    <t>2008-2009 Enrollment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</si>
</sst>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&quot;$&quot;#,##0"/>
    <numFmt numFmtId="166" formatCode="#,##0.0"/>
    <numFmt numFmtId="167" formatCode="0.0"/>
    <numFmt numFmtId="168" formatCode="&quot;$&quot;#,##0.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8"/>
      <name val="Arial"/>
      <family val="2"/>
    </font>
    <font>
      <sz val="16"/>
      <color indexed="10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3" xfId="0" applyFont="1" applyBorder="1"/>
    <xf numFmtId="164" fontId="0" fillId="0" borderId="0" xfId="0" applyNumberFormat="1" applyBorder="1"/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4" fontId="0" fillId="0" borderId="14" xfId="0" applyNumberFormat="1" applyBorder="1"/>
    <xf numFmtId="0" fontId="2" fillId="2" borderId="12" xfId="0" applyFont="1" applyFill="1" applyBorder="1"/>
    <xf numFmtId="3" fontId="2" fillId="0" borderId="15" xfId="0" applyNumberFormat="1" applyFont="1" applyBorder="1"/>
    <xf numFmtId="9" fontId="2" fillId="0" borderId="16" xfId="0" applyNumberFormat="1" applyFont="1" applyBorder="1"/>
    <xf numFmtId="165" fontId="0" fillId="0" borderId="0" xfId="0" applyNumberFormat="1"/>
    <xf numFmtId="164" fontId="0" fillId="0" borderId="0" xfId="0" applyNumberFormat="1"/>
    <xf numFmtId="0" fontId="2" fillId="0" borderId="17" xfId="0" applyFont="1" applyBorder="1"/>
    <xf numFmtId="3" fontId="3" fillId="0" borderId="10" xfId="0" applyNumberFormat="1" applyFont="1" applyBorder="1" applyAlignment="1">
      <alignment horizontal="right"/>
    </xf>
    <xf numFmtId="3" fontId="0" fillId="0" borderId="0" xfId="0" applyNumberFormat="1"/>
    <xf numFmtId="3" fontId="3" fillId="0" borderId="10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0" fontId="2" fillId="0" borderId="0" xfId="0" applyFont="1" applyBorder="1"/>
    <xf numFmtId="0" fontId="2" fillId="2" borderId="17" xfId="0" applyFont="1" applyFill="1" applyBorder="1"/>
    <xf numFmtId="10" fontId="2" fillId="2" borderId="10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15" xfId="0" applyFont="1" applyBorder="1"/>
    <xf numFmtId="0" fontId="2" fillId="0" borderId="21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9" fontId="0" fillId="0" borderId="22" xfId="0" applyNumberFormat="1" applyBorder="1"/>
    <xf numFmtId="9" fontId="0" fillId="0" borderId="23" xfId="0" applyNumberFormat="1" applyBorder="1"/>
    <xf numFmtId="9" fontId="0" fillId="0" borderId="24" xfId="0" applyNumberFormat="1" applyBorder="1"/>
    <xf numFmtId="9" fontId="0" fillId="0" borderId="0" xfId="0" applyNumberFormat="1"/>
    <xf numFmtId="9" fontId="0" fillId="0" borderId="0" xfId="0" applyNumberFormat="1" applyBorder="1"/>
    <xf numFmtId="9" fontId="0" fillId="0" borderId="5" xfId="0" applyNumberFormat="1" applyBorder="1"/>
    <xf numFmtId="0" fontId="2" fillId="0" borderId="25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Fill="1" applyBorder="1"/>
    <xf numFmtId="10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quotePrefix="1"/>
    <xf numFmtId="3" fontId="0" fillId="0" borderId="16" xfId="0" applyNumberFormat="1" applyBorder="1"/>
    <xf numFmtId="3" fontId="0" fillId="0" borderId="3" xfId="0" applyNumberFormat="1" applyBorder="1"/>
    <xf numFmtId="3" fontId="2" fillId="0" borderId="2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27" xfId="0" applyNumberFormat="1" applyFont="1" applyBorder="1"/>
    <xf numFmtId="166" fontId="2" fillId="0" borderId="24" xfId="0" applyNumberFormat="1" applyFont="1" applyBorder="1"/>
    <xf numFmtId="164" fontId="2" fillId="0" borderId="13" xfId="0" applyNumberFormat="1" applyFont="1" applyBorder="1"/>
    <xf numFmtId="166" fontId="2" fillId="0" borderId="28" xfId="0" applyNumberFormat="1" applyFont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66" fontId="0" fillId="3" borderId="9" xfId="0" applyNumberFormat="1" applyFill="1" applyBorder="1"/>
    <xf numFmtId="166" fontId="0" fillId="3" borderId="10" xfId="0" applyNumberFormat="1" applyFill="1" applyBorder="1"/>
    <xf numFmtId="165" fontId="0" fillId="0" borderId="0" xfId="0" applyNumberFormat="1" applyBorder="1"/>
    <xf numFmtId="165" fontId="0" fillId="0" borderId="5" xfId="0" applyNumberFormat="1" applyBorder="1"/>
    <xf numFmtId="9" fontId="2" fillId="3" borderId="16" xfId="0" applyNumberFormat="1" applyFont="1" applyFill="1" applyBorder="1"/>
    <xf numFmtId="0" fontId="0" fillId="3" borderId="16" xfId="0" applyFill="1" applyBorder="1"/>
    <xf numFmtId="9" fontId="0" fillId="3" borderId="16" xfId="0" applyNumberFormat="1" applyFill="1" applyBorder="1"/>
    <xf numFmtId="0" fontId="0" fillId="3" borderId="29" xfId="0" applyFill="1" applyBorder="1"/>
    <xf numFmtId="0" fontId="2" fillId="3" borderId="30" xfId="0" applyFont="1" applyFill="1" applyBorder="1"/>
    <xf numFmtId="9" fontId="2" fillId="3" borderId="31" xfId="0" applyNumberFormat="1" applyFont="1" applyFill="1" applyBorder="1"/>
    <xf numFmtId="0" fontId="2" fillId="3" borderId="15" xfId="0" applyFont="1" applyFill="1" applyBorder="1"/>
    <xf numFmtId="0" fontId="0" fillId="3" borderId="15" xfId="0" applyFill="1" applyBorder="1"/>
    <xf numFmtId="0" fontId="0" fillId="3" borderId="32" xfId="0" applyFill="1" applyBorder="1"/>
    <xf numFmtId="0" fontId="0" fillId="3" borderId="21" xfId="0" applyFill="1" applyBorder="1"/>
    <xf numFmtId="0" fontId="2" fillId="3" borderId="33" xfId="0" applyFont="1" applyFill="1" applyBorder="1"/>
    <xf numFmtId="0" fontId="0" fillId="3" borderId="33" xfId="0" applyFill="1" applyBorder="1"/>
    <xf numFmtId="0" fontId="2" fillId="3" borderId="34" xfId="0" applyFont="1" applyFill="1" applyBorder="1"/>
    <xf numFmtId="9" fontId="2" fillId="3" borderId="32" xfId="0" applyNumberFormat="1" applyFont="1" applyFill="1" applyBorder="1"/>
    <xf numFmtId="9" fontId="0" fillId="3" borderId="32" xfId="0" applyNumberFormat="1" applyFill="1" applyBorder="1"/>
    <xf numFmtId="9" fontId="0" fillId="3" borderId="35" xfId="0" applyNumberFormat="1" applyFill="1" applyBorder="1"/>
    <xf numFmtId="9" fontId="0" fillId="3" borderId="36" xfId="0" applyNumberFormat="1" applyFill="1" applyBorder="1"/>
    <xf numFmtId="3" fontId="0" fillId="3" borderId="29" xfId="0" applyNumberFormat="1" applyFill="1" applyBorder="1"/>
    <xf numFmtId="3" fontId="0" fillId="3" borderId="32" xfId="0" applyNumberFormat="1" applyFill="1" applyBorder="1"/>
    <xf numFmtId="3" fontId="6" fillId="0" borderId="0" xfId="0" applyNumberFormat="1" applyFont="1"/>
    <xf numFmtId="164" fontId="0" fillId="0" borderId="23" xfId="0" applyNumberFormat="1" applyBorder="1"/>
    <xf numFmtId="3" fontId="2" fillId="0" borderId="0" xfId="0" applyNumberFormat="1" applyFont="1"/>
    <xf numFmtId="9" fontId="2" fillId="0" borderId="0" xfId="0" applyNumberFormat="1" applyFont="1"/>
    <xf numFmtId="3" fontId="3" fillId="3" borderId="10" xfId="0" applyNumberFormat="1" applyFont="1" applyFill="1" applyBorder="1"/>
    <xf numFmtId="3" fontId="3" fillId="0" borderId="18" xfId="0" applyNumberFormat="1" applyFont="1" applyBorder="1"/>
    <xf numFmtId="3" fontId="2" fillId="3" borderId="34" xfId="0" applyNumberFormat="1" applyFont="1" applyFill="1" applyBorder="1"/>
    <xf numFmtId="3" fontId="2" fillId="3" borderId="32" xfId="0" applyNumberFormat="1" applyFont="1" applyFill="1" applyBorder="1"/>
    <xf numFmtId="3" fontId="0" fillId="3" borderId="35" xfId="0" applyNumberFormat="1" applyFill="1" applyBorder="1"/>
    <xf numFmtId="166" fontId="3" fillId="0" borderId="23" xfId="0" applyNumberFormat="1" applyFont="1" applyBorder="1"/>
    <xf numFmtId="3" fontId="3" fillId="0" borderId="23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3" borderId="37" xfId="0" applyNumberFormat="1" applyFont="1" applyFill="1" applyBorder="1" applyAlignment="1">
      <alignment vertical="top" wrapText="1"/>
    </xf>
    <xf numFmtId="0" fontId="3" fillId="3" borderId="38" xfId="0" applyFont="1" applyFill="1" applyBorder="1" applyAlignment="1">
      <alignment vertical="top" wrapText="1"/>
    </xf>
    <xf numFmtId="3" fontId="3" fillId="3" borderId="39" xfId="0" applyNumberFormat="1" applyFont="1" applyFill="1" applyBorder="1" applyAlignment="1">
      <alignment vertical="top" wrapText="1"/>
    </xf>
    <xf numFmtId="3" fontId="3" fillId="0" borderId="0" xfId="0" applyNumberFormat="1" applyFont="1"/>
    <xf numFmtId="3" fontId="3" fillId="3" borderId="40" xfId="0" applyNumberFormat="1" applyFont="1" applyFill="1" applyBorder="1" applyAlignment="1">
      <alignment vertical="top" wrapText="1"/>
    </xf>
    <xf numFmtId="3" fontId="3" fillId="3" borderId="38" xfId="0" applyNumberFormat="1" applyFont="1" applyFill="1" applyBorder="1" applyAlignment="1">
      <alignment vertical="top" wrapText="1"/>
    </xf>
    <xf numFmtId="3" fontId="7" fillId="3" borderId="39" xfId="0" applyNumberFormat="1" applyFont="1" applyFill="1" applyBorder="1" applyAlignment="1">
      <alignment vertical="top" wrapText="1"/>
    </xf>
    <xf numFmtId="0" fontId="7" fillId="3" borderId="38" xfId="0" applyFont="1" applyFill="1" applyBorder="1" applyAlignment="1">
      <alignment vertical="top" wrapText="1"/>
    </xf>
    <xf numFmtId="3" fontId="7" fillId="3" borderId="37" xfId="0" applyNumberFormat="1" applyFont="1" applyFill="1" applyBorder="1" applyAlignment="1">
      <alignment vertical="top" wrapText="1"/>
    </xf>
    <xf numFmtId="3" fontId="3" fillId="3" borderId="41" xfId="0" applyNumberFormat="1" applyFont="1" applyFill="1" applyBorder="1" applyAlignment="1">
      <alignment vertical="top" wrapText="1"/>
    </xf>
    <xf numFmtId="3" fontId="3" fillId="0" borderId="41" xfId="0" applyNumberFormat="1" applyFont="1" applyBorder="1" applyAlignment="1">
      <alignment horizontal="center"/>
    </xf>
    <xf numFmtId="3" fontId="3" fillId="3" borderId="42" xfId="0" applyNumberFormat="1" applyFont="1" applyFill="1" applyBorder="1" applyAlignment="1">
      <alignment vertical="top" wrapText="1"/>
    </xf>
    <xf numFmtId="3" fontId="3" fillId="3" borderId="43" xfId="0" applyNumberFormat="1" applyFont="1" applyFill="1" applyBorder="1" applyAlignment="1">
      <alignment vertical="top" wrapText="1"/>
    </xf>
    <xf numFmtId="3" fontId="3" fillId="0" borderId="43" xfId="0" applyNumberFormat="1" applyFont="1" applyBorder="1" applyAlignment="1">
      <alignment horizontal="center"/>
    </xf>
    <xf numFmtId="3" fontId="3" fillId="3" borderId="44" xfId="0" applyNumberFormat="1" applyFont="1" applyFill="1" applyBorder="1" applyAlignment="1">
      <alignment vertical="top" wrapText="1"/>
    </xf>
    <xf numFmtId="3" fontId="3" fillId="3" borderId="45" xfId="0" applyNumberFormat="1" applyFont="1" applyFill="1" applyBorder="1" applyAlignment="1">
      <alignment vertical="top" wrapText="1"/>
    </xf>
    <xf numFmtId="3" fontId="3" fillId="0" borderId="45" xfId="0" applyNumberFormat="1" applyFont="1" applyBorder="1" applyAlignment="1">
      <alignment horizontal="center"/>
    </xf>
    <xf numFmtId="3" fontId="3" fillId="3" borderId="46" xfId="0" applyNumberFormat="1" applyFont="1" applyFill="1" applyBorder="1" applyAlignment="1">
      <alignment vertical="top" wrapText="1"/>
    </xf>
    <xf numFmtId="167" fontId="1" fillId="0" borderId="0" xfId="0" applyNumberFormat="1" applyFont="1"/>
    <xf numFmtId="3" fontId="2" fillId="3" borderId="9" xfId="0" applyNumberFormat="1" applyFont="1" applyFill="1" applyBorder="1"/>
    <xf numFmtId="167" fontId="0" fillId="0" borderId="0" xfId="0" applyNumberFormat="1"/>
    <xf numFmtId="3" fontId="7" fillId="3" borderId="47" xfId="0" applyNumberFormat="1" applyFont="1" applyFill="1" applyBorder="1" applyAlignment="1">
      <alignment vertical="top" wrapText="1"/>
    </xf>
    <xf numFmtId="3" fontId="7" fillId="3" borderId="48" xfId="0" applyNumberFormat="1" applyFont="1" applyFill="1" applyBorder="1" applyAlignment="1">
      <alignment vertical="top" wrapText="1"/>
    </xf>
    <xf numFmtId="3" fontId="7" fillId="3" borderId="38" xfId="0" applyNumberFormat="1" applyFont="1" applyFill="1" applyBorder="1" applyAlignment="1">
      <alignment vertical="top" wrapText="1"/>
    </xf>
    <xf numFmtId="3" fontId="3" fillId="3" borderId="49" xfId="0" applyNumberFormat="1" applyFont="1" applyFill="1" applyBorder="1" applyAlignment="1">
      <alignment vertical="top" wrapText="1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3" fillId="3" borderId="51" xfId="0" applyNumberFormat="1" applyFont="1" applyFill="1" applyBorder="1" applyAlignment="1">
      <alignment vertical="top" wrapText="1"/>
    </xf>
    <xf numFmtId="3" fontId="0" fillId="3" borderId="17" xfId="0" applyNumberFormat="1" applyFill="1" applyBorder="1"/>
    <xf numFmtId="3" fontId="3" fillId="3" borderId="7" xfId="0" applyNumberFormat="1" applyFont="1" applyFill="1" applyBorder="1" applyAlignment="1">
      <alignment vertical="top" wrapText="1"/>
    </xf>
    <xf numFmtId="164" fontId="0" fillId="0" borderId="7" xfId="0" applyNumberFormat="1" applyBorder="1"/>
    <xf numFmtId="164" fontId="3" fillId="0" borderId="7" xfId="0" applyNumberFormat="1" applyFont="1" applyBorder="1"/>
    <xf numFmtId="3" fontId="7" fillId="3" borderId="7" xfId="0" applyNumberFormat="1" applyFont="1" applyFill="1" applyBorder="1" applyAlignment="1">
      <alignment vertical="top" wrapText="1"/>
    </xf>
    <xf numFmtId="3" fontId="0" fillId="3" borderId="7" xfId="0" applyNumberFormat="1" applyFill="1" applyBorder="1"/>
    <xf numFmtId="3" fontId="3" fillId="3" borderId="7" xfId="0" applyNumberFormat="1" applyFont="1" applyFill="1" applyBorder="1"/>
    <xf numFmtId="9" fontId="2" fillId="0" borderId="7" xfId="0" applyNumberFormat="1" applyFont="1" applyBorder="1"/>
    <xf numFmtId="166" fontId="3" fillId="0" borderId="7" xfId="0" applyNumberFormat="1" applyFont="1" applyBorder="1"/>
    <xf numFmtId="166" fontId="0" fillId="3" borderId="7" xfId="0" applyNumberFormat="1" applyFill="1" applyBorder="1"/>
    <xf numFmtId="166" fontId="3" fillId="0" borderId="49" xfId="0" applyNumberFormat="1" applyFont="1" applyBorder="1"/>
    <xf numFmtId="166" fontId="3" fillId="0" borderId="50" xfId="0" applyNumberFormat="1" applyFont="1" applyBorder="1"/>
    <xf numFmtId="3" fontId="3" fillId="3" borderId="52" xfId="0" applyNumberFormat="1" applyFont="1" applyFill="1" applyBorder="1" applyAlignment="1">
      <alignment vertical="top" wrapText="1"/>
    </xf>
    <xf numFmtId="166" fontId="3" fillId="0" borderId="52" xfId="0" applyNumberFormat="1" applyFont="1" applyBorder="1"/>
    <xf numFmtId="166" fontId="3" fillId="0" borderId="53" xfId="0" applyNumberFormat="1" applyFont="1" applyBorder="1"/>
    <xf numFmtId="3" fontId="7" fillId="3" borderId="51" xfId="0" applyNumberFormat="1" applyFont="1" applyFill="1" applyBorder="1" applyAlignment="1">
      <alignment vertical="top" wrapText="1"/>
    </xf>
    <xf numFmtId="168" fontId="0" fillId="0" borderId="0" xfId="0" applyNumberFormat="1"/>
    <xf numFmtId="168" fontId="0" fillId="0" borderId="0" xfId="0" applyNumberFormat="1" applyBorder="1"/>
    <xf numFmtId="0" fontId="7" fillId="3" borderId="39" xfId="0" applyFont="1" applyFill="1" applyBorder="1" applyAlignment="1">
      <alignment vertical="top" wrapText="1"/>
    </xf>
    <xf numFmtId="0" fontId="7" fillId="3" borderId="54" xfId="0" applyFont="1" applyFill="1" applyBorder="1" applyAlignment="1">
      <alignment vertical="top" wrapText="1"/>
    </xf>
    <xf numFmtId="0" fontId="7" fillId="3" borderId="37" xfId="0" applyFont="1" applyFill="1" applyBorder="1" applyAlignment="1">
      <alignment vertical="top" wrapText="1"/>
    </xf>
    <xf numFmtId="9" fontId="8" fillId="0" borderId="2" xfId="0" applyNumberFormat="1" applyFont="1" applyBorder="1"/>
    <xf numFmtId="168" fontId="0" fillId="0" borderId="0" xfId="0" applyNumberFormat="1" applyAlignment="1">
      <alignment horizontal="left"/>
    </xf>
    <xf numFmtId="3" fontId="2" fillId="3" borderId="55" xfId="0" applyNumberFormat="1" applyFont="1" applyFill="1" applyBorder="1"/>
    <xf numFmtId="3" fontId="2" fillId="0" borderId="6" xfId="0" applyNumberFormat="1" applyFont="1" applyBorder="1"/>
    <xf numFmtId="9" fontId="2" fillId="0" borderId="13" xfId="0" applyNumberFormat="1" applyFont="1" applyBorder="1"/>
    <xf numFmtId="166" fontId="2" fillId="0" borderId="6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3" fontId="2" fillId="2" borderId="17" xfId="0" applyNumberFormat="1" applyFont="1" applyFill="1" applyBorder="1" applyAlignment="1">
      <alignment horizontal="center"/>
    </xf>
    <xf numFmtId="3" fontId="2" fillId="2" borderId="56" xfId="0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165" fontId="2" fillId="2" borderId="56" xfId="0" applyNumberFormat="1" applyFont="1" applyFill="1" applyBorder="1" applyAlignment="1">
      <alignment horizontal="center"/>
    </xf>
    <xf numFmtId="165" fontId="2" fillId="2" borderId="5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3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6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5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worksheet" Target="worksheets/sheet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UNC-CH Enrollment 2008-2009
28,567 Students</a:t>
            </a:r>
          </a:p>
        </c:rich>
      </c:tx>
      <c:layout>
        <c:manualLayout>
          <c:xMode val="edge"/>
          <c:yMode val="edge"/>
          <c:x val="0.22530521642619325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980022197558268"/>
          <c:y val="0.14008941877794351"/>
          <c:w val="0.62597114317425084"/>
          <c:h val="0.84053651266766016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('Profile Graphs Data'!$C$3,'Profile Graphs Data'!$C$10)</c:f>
              <c:numCache>
                <c:formatCode>#,##0</c:formatCode>
                <c:ptCount val="2"/>
                <c:pt idx="0">
                  <c:v>17895</c:v>
                </c:pt>
                <c:pt idx="1">
                  <c:v>10672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Typical Financial Aid Package for
Aid-Eligible Freshman Applying By March 1st
 2008-2009</a:t>
            </a:r>
          </a:p>
        </c:rich>
      </c:tx>
      <c:layout>
        <c:manualLayout>
          <c:xMode val="edge"/>
          <c:yMode val="edge"/>
          <c:x val="0.1388888888888889"/>
          <c:y val="1.9402985074626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77777777777777"/>
          <c:y val="0.20447761194029851"/>
          <c:w val="0.59222222222222176"/>
          <c:h val="0.7955223880597011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'Profile Graphs Data'!$I$4:$I$6</c:f>
              <c:numCache>
                <c:formatCode>0%</c:formatCod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All Students, by Source
2008-2009, In Millions</a:t>
            </a:r>
          </a:p>
        </c:rich>
      </c:tx>
      <c:layout>
        <c:manualLayout>
          <c:xMode val="edge"/>
          <c:yMode val="edge"/>
          <c:x val="0.15444449962595197"/>
          <c:y val="1.9402947695313005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333333333333333"/>
          <c:y val="0.14925373134328368"/>
          <c:w val="0.84222222222222221"/>
          <c:h val="0.7985074626865671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Data'!$B$46:$B$48</c:f>
              <c:numCache>
                <c:formatCode>0.0%</c:formatCode>
                <c:ptCount val="3"/>
                <c:pt idx="0">
                  <c:v>0.55711639909382882</c:v>
                </c:pt>
                <c:pt idx="1">
                  <c:v>0.12483152257961445</c:v>
                </c:pt>
                <c:pt idx="2">
                  <c:v>0.31805207832655674</c:v>
                </c:pt>
              </c:numCache>
            </c:numRef>
          </c:val>
        </c:ser>
        <c:gapDepth val="0"/>
        <c:shape val="box"/>
        <c:axId val="71819264"/>
        <c:axId val="71820800"/>
        <c:axId val="0"/>
      </c:bar3DChart>
      <c:catAx>
        <c:axId val="71819264"/>
        <c:scaling>
          <c:orientation val="minMax"/>
        </c:scaling>
        <c:delete val="1"/>
        <c:axPos val="b"/>
        <c:tickLblPos val="none"/>
        <c:crossAx val="71820800"/>
        <c:crosses val="autoZero"/>
        <c:auto val="1"/>
        <c:lblAlgn val="ctr"/>
        <c:lblOffset val="100"/>
      </c:catAx>
      <c:valAx>
        <c:axId val="71820800"/>
        <c:scaling>
          <c:orientation val="minMax"/>
        </c:scaling>
        <c:delete val="1"/>
        <c:axPos val="l"/>
        <c:numFmt formatCode="0.0%" sourceLinked="1"/>
        <c:tickLblPos val="none"/>
        <c:crossAx val="7181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Need-Based Aid Distributed to Undergraduates, by Source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2008-2009, In Millions</a:t>
            </a:r>
          </a:p>
        </c:rich>
      </c:tx>
      <c:layout>
        <c:manualLayout>
          <c:xMode val="edge"/>
          <c:yMode val="edge"/>
          <c:x val="0.13083522647908036"/>
          <c:y val="7.8914577068169817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444444444444446E-2"/>
          <c:y val="0.12686567164179105"/>
          <c:w val="0.9"/>
          <c:h val="0.7970149253731343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Data'!$B$37:$B$39</c:f>
              <c:numCache>
                <c:formatCode>0%</c:formatCode>
                <c:ptCount val="3"/>
                <c:pt idx="0">
                  <c:v>0.3911334545503693</c:v>
                </c:pt>
                <c:pt idx="1">
                  <c:v>0.17462754993924576</c:v>
                </c:pt>
                <c:pt idx="2">
                  <c:v>0.43423899551038497</c:v>
                </c:pt>
              </c:numCache>
            </c:numRef>
          </c:val>
        </c:ser>
        <c:gapDepth val="0"/>
        <c:shape val="box"/>
        <c:axId val="72005120"/>
        <c:axId val="72006656"/>
        <c:axId val="0"/>
      </c:bar3DChart>
      <c:catAx>
        <c:axId val="72005120"/>
        <c:scaling>
          <c:orientation val="minMax"/>
        </c:scaling>
        <c:delete val="1"/>
        <c:axPos val="b"/>
        <c:tickLblPos val="none"/>
        <c:crossAx val="72006656"/>
        <c:crosses val="autoZero"/>
        <c:auto val="1"/>
        <c:lblAlgn val="ctr"/>
        <c:lblOffset val="100"/>
      </c:catAx>
      <c:valAx>
        <c:axId val="72006656"/>
        <c:scaling>
          <c:orientation val="minMax"/>
          <c:max val="0.7000000000000004"/>
        </c:scaling>
        <c:delete val="1"/>
        <c:axPos val="l"/>
        <c:numFmt formatCode="0%" sourceLinked="1"/>
        <c:tickLblPos val="none"/>
        <c:crossAx val="7200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Need-Based Aid Distributed to Graduate/Professional Students, by Source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2008-2009, In Millions</a:t>
            </a:r>
          </a:p>
        </c:rich>
      </c:tx>
      <c:layout>
        <c:manualLayout>
          <c:xMode val="edge"/>
          <c:yMode val="edge"/>
          <c:x val="0.13740740740740762"/>
          <c:y val="1.4925375408387151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333333333333333"/>
          <c:y val="0.11641791044776109"/>
          <c:w val="0.84111111111111114"/>
          <c:h val="0.8298507462686567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Data'!$K$34:$K$36</c:f>
              <c:numCache>
                <c:formatCode>0.0%</c:formatCode>
                <c:ptCount val="3"/>
                <c:pt idx="0">
                  <c:v>0.69116427901598909</c:v>
                </c:pt>
                <c:pt idx="1">
                  <c:v>8.4616234710945953E-2</c:v>
                </c:pt>
                <c:pt idx="2">
                  <c:v>0.22421948627306493</c:v>
                </c:pt>
              </c:numCache>
            </c:numRef>
          </c:val>
        </c:ser>
        <c:gapDepth val="0"/>
        <c:shape val="box"/>
        <c:axId val="72014848"/>
        <c:axId val="71672576"/>
        <c:axId val="0"/>
      </c:bar3DChart>
      <c:catAx>
        <c:axId val="72014848"/>
        <c:scaling>
          <c:orientation val="minMax"/>
        </c:scaling>
        <c:delete val="1"/>
        <c:axPos val="b"/>
        <c:tickLblPos val="none"/>
        <c:crossAx val="71672576"/>
        <c:crosses val="autoZero"/>
        <c:auto val="1"/>
        <c:lblAlgn val="ctr"/>
        <c:lblOffset val="100"/>
      </c:catAx>
      <c:valAx>
        <c:axId val="71672576"/>
        <c:scaling>
          <c:orientation val="minMax"/>
        </c:scaling>
        <c:delete val="1"/>
        <c:axPos val="l"/>
        <c:numFmt formatCode="0.0%" sourceLinked="1"/>
        <c:tickLblPos val="none"/>
        <c:crossAx val="7201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All Students, by Source
2008-2009, In Millions</a:t>
            </a:r>
          </a:p>
        </c:rich>
      </c:tx>
      <c:layout>
        <c:manualLayout>
          <c:xMode val="edge"/>
          <c:yMode val="edge"/>
          <c:x val="0.21666661739715543"/>
          <c:y val="5.5358285207454075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666666666666664E-2"/>
          <c:y val="0.11492537313432835"/>
          <c:w val="0.8433333333333336"/>
          <c:h val="0.8089552238805977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2.6428696412948392E-3"/>
                  <c:y val="8.6751282955302225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-2.1973753280840054E-3"/>
                  <c:y val="0.13061244956320781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layout>
                <c:manualLayout>
                  <c:x val="3.0504520268300047E-3"/>
                  <c:y val="0.1521402436635719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Data'!$J$34:$J$36</c:f>
              <c:numCache>
                <c:formatCode>0.0%</c:formatCode>
                <c:ptCount val="3"/>
                <c:pt idx="0">
                  <c:v>0.10775633369413457</c:v>
                </c:pt>
                <c:pt idx="1">
                  <c:v>0.19114071471872529</c:v>
                </c:pt>
                <c:pt idx="2">
                  <c:v>0.70110295158714009</c:v>
                </c:pt>
              </c:numCache>
            </c:numRef>
          </c:val>
        </c:ser>
        <c:dLbls>
          <c:showVal val="1"/>
        </c:dLbls>
        <c:gapDepth val="0"/>
        <c:shape val="box"/>
        <c:axId val="72247552"/>
        <c:axId val="72257536"/>
        <c:axId val="0"/>
      </c:bar3DChart>
      <c:catAx>
        <c:axId val="72247552"/>
        <c:scaling>
          <c:orientation val="minMax"/>
        </c:scaling>
        <c:delete val="1"/>
        <c:axPos val="b"/>
        <c:tickLblPos val="none"/>
        <c:crossAx val="72257536"/>
        <c:crosses val="autoZero"/>
        <c:auto val="1"/>
        <c:lblAlgn val="ctr"/>
        <c:lblOffset val="100"/>
      </c:catAx>
      <c:valAx>
        <c:axId val="72257536"/>
        <c:scaling>
          <c:orientation val="minMax"/>
        </c:scaling>
        <c:delete val="1"/>
        <c:axPos val="l"/>
        <c:numFmt formatCode="0.0%" sourceLinked="1"/>
        <c:tickLblPos val="none"/>
        <c:crossAx val="722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Undergraduates, by Source
2008-2009, In Millions</a:t>
            </a:r>
          </a:p>
        </c:rich>
      </c:tx>
      <c:layout>
        <c:manualLayout>
          <c:xMode val="edge"/>
          <c:yMode val="edge"/>
          <c:x val="0.17851855518356299"/>
          <c:y val="6.4246782131735652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88888888888889E-2"/>
          <c:y val="0.1"/>
          <c:w val="0.89555555555555555"/>
          <c:h val="0.8253731343283582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6.1832604257801346E-3"/>
                  <c:y val="0.1202467975085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</c:dLbl>
            <c:dLbl>
              <c:idx val="1"/>
              <c:layout>
                <c:manualLayout>
                  <c:x val="1.2177311169437161E-3"/>
                  <c:y val="0.154192248091715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</c:dLbl>
            <c:dLbl>
              <c:idx val="2"/>
              <c:layout>
                <c:manualLayout>
                  <c:x val="2.6929133858267992E-3"/>
                  <c:y val="0.146936968699808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Data'!$C$34:$C$36</c:f>
              <c:numCache>
                <c:formatCode>0.0%</c:formatCode>
                <c:ptCount val="3"/>
                <c:pt idx="0">
                  <c:v>0.14708690601576982</c:v>
                </c:pt>
                <c:pt idx="1">
                  <c:v>0.1935973061108279</c:v>
                </c:pt>
                <c:pt idx="2">
                  <c:v>0.65931578787340228</c:v>
                </c:pt>
              </c:numCache>
            </c:numRef>
          </c:val>
        </c:ser>
        <c:dLbls>
          <c:showVal val="1"/>
        </c:dLbls>
        <c:gapDepth val="0"/>
        <c:shape val="box"/>
        <c:axId val="72458624"/>
        <c:axId val="72460160"/>
        <c:axId val="0"/>
      </c:bar3DChart>
      <c:catAx>
        <c:axId val="72458624"/>
        <c:scaling>
          <c:orientation val="minMax"/>
        </c:scaling>
        <c:delete val="1"/>
        <c:axPos val="b"/>
        <c:tickLblPos val="none"/>
        <c:crossAx val="72460160"/>
        <c:crosses val="autoZero"/>
        <c:auto val="1"/>
        <c:lblAlgn val="ctr"/>
        <c:lblOffset val="100"/>
      </c:catAx>
      <c:valAx>
        <c:axId val="72460160"/>
        <c:scaling>
          <c:orientation val="minMax"/>
        </c:scaling>
        <c:delete val="1"/>
        <c:axPos val="l"/>
        <c:numFmt formatCode="0.0%" sourceLinked="1"/>
        <c:tickLblPos val="none"/>
        <c:crossAx val="7245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Graduate/Professional Students,  by Source
2008-2009, In Millions</a:t>
            </a:r>
          </a:p>
        </c:rich>
      </c:tx>
      <c:layout>
        <c:manualLayout>
          <c:xMode val="edge"/>
          <c:yMode val="edge"/>
          <c:x val="0.12706968646233832"/>
          <c:y val="3.3830845771144306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6666666666666808E-2"/>
          <c:y val="0.11641791044776109"/>
          <c:w val="0.8666666666666667"/>
          <c:h val="0.840298507462686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381555380857386E-2"/>
                  <c:y val="8.4023974615113472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-3.9674540682414954E-3"/>
                  <c:y val="0.11149151878403264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layout>
                <c:manualLayout>
                  <c:x val="2.6929133858267992E-3"/>
                  <c:y val="0.14720288322168684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Data'!$G$34:$G$36</c:f>
              <c:numCache>
                <c:formatCode>0.0%</c:formatCode>
                <c:ptCount val="3"/>
                <c:pt idx="0">
                  <c:v>1.1570446744589914E-2</c:v>
                </c:pt>
                <c:pt idx="1">
                  <c:v>0.18513293481687967</c:v>
                </c:pt>
                <c:pt idx="2">
                  <c:v>0.8032966184385304</c:v>
                </c:pt>
              </c:numCache>
            </c:numRef>
          </c:val>
        </c:ser>
        <c:dLbls>
          <c:showVal val="1"/>
        </c:dLbls>
        <c:gapDepth val="0"/>
        <c:shape val="box"/>
        <c:axId val="72506752"/>
        <c:axId val="72385664"/>
        <c:axId val="0"/>
      </c:bar3DChart>
      <c:catAx>
        <c:axId val="72506752"/>
        <c:scaling>
          <c:orientation val="minMax"/>
        </c:scaling>
        <c:delete val="1"/>
        <c:axPos val="b"/>
        <c:tickLblPos val="none"/>
        <c:crossAx val="72385664"/>
        <c:crosses val="autoZero"/>
        <c:auto val="1"/>
        <c:lblAlgn val="ctr"/>
        <c:lblOffset val="100"/>
      </c:catAx>
      <c:valAx>
        <c:axId val="72385664"/>
        <c:scaling>
          <c:orientation val="minMax"/>
        </c:scaling>
        <c:delete val="1"/>
        <c:axPos val="l"/>
        <c:numFmt formatCode="0.0%" sourceLinked="1"/>
        <c:tickLblPos val="none"/>
        <c:crossAx val="7250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All Students, by Type
2008-2009, In Millions</a:t>
            </a:r>
          </a:p>
        </c:rich>
      </c:tx>
      <c:layout>
        <c:manualLayout>
          <c:xMode val="edge"/>
          <c:yMode val="edge"/>
          <c:x val="0.21124676285608598"/>
          <c:y val="5.0173869846000987E-2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240843507214266E-2"/>
          <c:y val="0.105812220566319"/>
          <c:w val="0.88124306326304103"/>
          <c:h val="0.8539493293591660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'SAO Report Graphs Data'!$J$10:$J$12</c:f>
              <c:numCache>
                <c:formatCode>0%</c:formatCode>
                <c:ptCount val="3"/>
                <c:pt idx="0">
                  <c:v>0.47485341028581202</c:v>
                </c:pt>
                <c:pt idx="1">
                  <c:v>0.51444218197138136</c:v>
                </c:pt>
                <c:pt idx="2">
                  <c:v>1.0704407742806624E-2</c:v>
                </c:pt>
              </c:numCache>
            </c:numRef>
          </c:val>
        </c:ser>
        <c:gapDepth val="0"/>
        <c:shape val="box"/>
        <c:axId val="72579328"/>
        <c:axId val="72581120"/>
        <c:axId val="0"/>
      </c:bar3DChart>
      <c:catAx>
        <c:axId val="72579328"/>
        <c:scaling>
          <c:orientation val="minMax"/>
        </c:scaling>
        <c:delete val="1"/>
        <c:axPos val="b"/>
        <c:tickLblPos val="none"/>
        <c:crossAx val="72581120"/>
        <c:crosses val="autoZero"/>
        <c:auto val="1"/>
        <c:lblAlgn val="ctr"/>
        <c:lblOffset val="100"/>
      </c:catAx>
      <c:valAx>
        <c:axId val="72581120"/>
        <c:scaling>
          <c:orientation val="minMax"/>
        </c:scaling>
        <c:delete val="1"/>
        <c:axPos val="l"/>
        <c:numFmt formatCode="0%" sourceLinked="1"/>
        <c:tickLblPos val="none"/>
        <c:crossAx val="725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Undergraduate Students, by Type
2008-2009, In Millions</a:t>
            </a:r>
          </a:p>
        </c:rich>
      </c:tx>
      <c:layout>
        <c:manualLayout>
          <c:xMode val="edge"/>
          <c:yMode val="edge"/>
          <c:x val="0.17462079171291159"/>
          <c:y val="2.3348236462990578E-2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240843507214266E-2"/>
          <c:y val="0.10730253353204174"/>
          <c:w val="0.88124306326304103"/>
          <c:h val="0.85245901639344357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Data'!$H$10:$H$12</c:f>
              <c:numCache>
                <c:formatCode>0%</c:formatCode>
                <c:ptCount val="3"/>
                <c:pt idx="0">
                  <c:v>0.66256340672926184</c:v>
                </c:pt>
                <c:pt idx="1">
                  <c:v>0.32050422729229461</c:v>
                </c:pt>
                <c:pt idx="2">
                  <c:v>1.6932365978443515E-2</c:v>
                </c:pt>
              </c:numCache>
            </c:numRef>
          </c:val>
        </c:ser>
        <c:gapDepth val="0"/>
        <c:shape val="box"/>
        <c:axId val="72814592"/>
        <c:axId val="72816128"/>
        <c:axId val="0"/>
      </c:bar3DChart>
      <c:catAx>
        <c:axId val="72814592"/>
        <c:scaling>
          <c:orientation val="minMax"/>
        </c:scaling>
        <c:delete val="1"/>
        <c:axPos val="b"/>
        <c:tickLblPos val="none"/>
        <c:crossAx val="72816128"/>
        <c:crosses val="autoZero"/>
        <c:auto val="1"/>
        <c:lblAlgn val="ctr"/>
        <c:lblOffset val="100"/>
      </c:catAx>
      <c:valAx>
        <c:axId val="72816128"/>
        <c:scaling>
          <c:orientation val="minMax"/>
        </c:scaling>
        <c:delete val="1"/>
        <c:axPos val="l"/>
        <c:numFmt formatCode="0%" sourceLinked="1"/>
        <c:tickLblPos val="none"/>
        <c:crossAx val="7281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Total Aid Distributed to Graduate/Professional Students, by Type
2008-2009, In Millions</a:t>
            </a:r>
          </a:p>
        </c:rich>
      </c:tx>
      <c:layout>
        <c:manualLayout>
          <c:xMode val="edge"/>
          <c:yMode val="edge"/>
          <c:x val="0.11801701812800586"/>
          <c:y val="3.2290114257327397E-2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240843507214266E-2"/>
          <c:y val="0.10730253353204174"/>
          <c:w val="0.88124306326304103"/>
          <c:h val="0.85245901639344357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Data'!$I$10:$I$12</c:f>
              <c:numCache>
                <c:formatCode>0%</c:formatCode>
                <c:ptCount val="3"/>
                <c:pt idx="0">
                  <c:v>0.28050482616643413</c:v>
                </c:pt>
                <c:pt idx="1">
                  <c:v>0.71523898348985393</c:v>
                </c:pt>
                <c:pt idx="2">
                  <c:v>4.2561903437119764E-3</c:v>
                </c:pt>
              </c:numCache>
            </c:numRef>
          </c:val>
        </c:ser>
        <c:gapDepth val="0"/>
        <c:shape val="box"/>
        <c:axId val="72885760"/>
        <c:axId val="72887296"/>
        <c:axId val="0"/>
      </c:bar3DChart>
      <c:catAx>
        <c:axId val="72885760"/>
        <c:scaling>
          <c:orientation val="minMax"/>
        </c:scaling>
        <c:delete val="1"/>
        <c:axPos val="b"/>
        <c:tickLblPos val="none"/>
        <c:crossAx val="72887296"/>
        <c:crosses val="autoZero"/>
        <c:auto val="1"/>
        <c:lblAlgn val="ctr"/>
        <c:lblOffset val="100"/>
      </c:catAx>
      <c:valAx>
        <c:axId val="72887296"/>
        <c:scaling>
          <c:orientation val="minMax"/>
        </c:scaling>
        <c:delete val="1"/>
        <c:axPos val="l"/>
        <c:numFmt formatCode="0%" sourceLinked="1"/>
        <c:tickLblPos val="none"/>
        <c:crossAx val="7288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091999180583208"/>
          <c:y val="0.24581039113018188"/>
          <c:w val="0.64080639594108069"/>
          <c:h val="0.62290587752307547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('Profile Graphs Data'!$C$12,'Profile Graphs Data'!$C$13)</c:f>
              <c:numCache>
                <c:formatCode>#,##0</c:formatCode>
                <c:ptCount val="2"/>
                <c:pt idx="0" formatCode="General">
                  <c:v>5235</c:v>
                </c:pt>
                <c:pt idx="1">
                  <c:v>5437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All Students, by Type
2008-2009, In Millions</a:t>
            </a:r>
          </a:p>
        </c:rich>
      </c:tx>
      <c:layout>
        <c:manualLayout>
          <c:xMode val="edge"/>
          <c:yMode val="edge"/>
          <c:x val="0.13629629629629653"/>
          <c:y val="2.5870646766169198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925925925925926E-2"/>
          <c:y val="0.11641791044776109"/>
          <c:w val="0.87888888888888961"/>
          <c:h val="0.840298507462686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Data'!$F$55:$F$57</c:f>
              <c:numCache>
                <c:formatCode>0%</c:formatCode>
                <c:ptCount val="3"/>
                <c:pt idx="0">
                  <c:v>0.46877444482355485</c:v>
                </c:pt>
                <c:pt idx="1">
                  <c:v>0.51750845935195111</c:v>
                </c:pt>
                <c:pt idx="2">
                  <c:v>1.3717095824494053E-2</c:v>
                </c:pt>
              </c:numCache>
            </c:numRef>
          </c:val>
        </c:ser>
        <c:gapDepth val="0"/>
        <c:shape val="box"/>
        <c:axId val="73059328"/>
        <c:axId val="73061120"/>
        <c:axId val="0"/>
      </c:bar3DChart>
      <c:catAx>
        <c:axId val="73059328"/>
        <c:scaling>
          <c:orientation val="minMax"/>
        </c:scaling>
        <c:delete val="1"/>
        <c:axPos val="b"/>
        <c:tickLblPos val="none"/>
        <c:crossAx val="73061120"/>
        <c:crosses val="autoZero"/>
        <c:auto val="1"/>
        <c:lblAlgn val="ctr"/>
        <c:lblOffset val="100"/>
      </c:catAx>
      <c:valAx>
        <c:axId val="73061120"/>
        <c:scaling>
          <c:orientation val="minMax"/>
        </c:scaling>
        <c:delete val="1"/>
        <c:axPos val="l"/>
        <c:numFmt formatCode="0%" sourceLinked="1"/>
        <c:tickLblPos val="none"/>
        <c:crossAx val="730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Need-Based Aid Distributed to Undergraduate Students, by Type
2008-2009, In Millions</a:t>
            </a:r>
          </a:p>
        </c:rich>
      </c:tx>
      <c:layout>
        <c:manualLayout>
          <c:xMode val="edge"/>
          <c:yMode val="edge"/>
          <c:x val="0.12481481481481481"/>
          <c:y val="3.333333333333334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2222222222222247E-2"/>
          <c:y val="0.11641791044776109"/>
          <c:w val="0.88111111111111107"/>
          <c:h val="0.840298507462686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Data'!$G$55:$G$57</c:f>
              <c:numCache>
                <c:formatCode>0%</c:formatCode>
                <c:ptCount val="3"/>
                <c:pt idx="0">
                  <c:v>0.71299796357691614</c:v>
                </c:pt>
                <c:pt idx="1">
                  <c:v>0.26229762423783864</c:v>
                </c:pt>
                <c:pt idx="2">
                  <c:v>2.47044121852452E-2</c:v>
                </c:pt>
              </c:numCache>
            </c:numRef>
          </c:val>
        </c:ser>
        <c:gapDepth val="0"/>
        <c:shape val="box"/>
        <c:axId val="73138944"/>
        <c:axId val="73140480"/>
        <c:axId val="0"/>
      </c:bar3DChart>
      <c:catAx>
        <c:axId val="73138944"/>
        <c:scaling>
          <c:orientation val="minMax"/>
        </c:scaling>
        <c:delete val="1"/>
        <c:axPos val="b"/>
        <c:tickLblPos val="none"/>
        <c:crossAx val="73140480"/>
        <c:crosses val="autoZero"/>
        <c:auto val="1"/>
        <c:lblAlgn val="ctr"/>
        <c:lblOffset val="100"/>
      </c:catAx>
      <c:valAx>
        <c:axId val="73140480"/>
        <c:scaling>
          <c:orientation val="minMax"/>
        </c:scaling>
        <c:delete val="1"/>
        <c:axPos val="l"/>
        <c:numFmt formatCode="0%" sourceLinked="1"/>
        <c:tickLblPos val="none"/>
        <c:crossAx val="7313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Need-Based Aid Distributed to Graduate/Professional Students, by Type 2008-2009,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In Millions</a:t>
            </a:r>
          </a:p>
        </c:rich>
      </c:tx>
      <c:layout>
        <c:manualLayout>
          <c:xMode val="edge"/>
          <c:yMode val="edge"/>
          <c:x val="0.13740737638313913"/>
          <c:y val="2.9850769280581193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3333333333333341E-2"/>
          <c:y val="0.11940298507462686"/>
          <c:w val="0.92222222222222228"/>
          <c:h val="0.828358208955223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3.6333158355205591E-2"/>
                  <c:y val="-2.1260155913346731E-2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elete val="1"/>
          </c:dLbls>
          <c:val>
            <c:numRef>
              <c:f>'Need Graphs Data'!$H$55:$H$57</c:f>
              <c:numCache>
                <c:formatCode>0%</c:formatCode>
                <c:ptCount val="3"/>
                <c:pt idx="0">
                  <c:v>0.27153945175806971</c:v>
                </c:pt>
                <c:pt idx="1">
                  <c:v>0.72361681267890043</c:v>
                </c:pt>
                <c:pt idx="2">
                  <c:v>4.8437355630298077E-3</c:v>
                </c:pt>
              </c:numCache>
            </c:numRef>
          </c:val>
        </c:ser>
        <c:gapDepth val="0"/>
        <c:shape val="box"/>
        <c:axId val="73247744"/>
        <c:axId val="73253632"/>
        <c:axId val="0"/>
      </c:bar3DChart>
      <c:catAx>
        <c:axId val="73247744"/>
        <c:scaling>
          <c:orientation val="minMax"/>
        </c:scaling>
        <c:delete val="1"/>
        <c:axPos val="b"/>
        <c:tickLblPos val="none"/>
        <c:crossAx val="73253632"/>
        <c:crosses val="autoZero"/>
        <c:auto val="1"/>
        <c:lblAlgn val="ctr"/>
        <c:lblOffset val="100"/>
      </c:catAx>
      <c:valAx>
        <c:axId val="73253632"/>
        <c:scaling>
          <c:orientation val="minMax"/>
        </c:scaling>
        <c:delete val="1"/>
        <c:axPos val="l"/>
        <c:numFmt formatCode="0%" sourceLinked="1"/>
        <c:tickLblPos val="none"/>
        <c:crossAx val="7324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793142154785601"/>
          <c:y val="0.22284122562674089"/>
          <c:w val="0.70977210671500868"/>
          <c:h val="0.688022284122562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('Profile Graphs Data'!$C$5,'Profile Graphs Data'!$C$6)</c:f>
              <c:numCache>
                <c:formatCode>#,##0</c:formatCode>
                <c:ptCount val="2"/>
                <c:pt idx="0" formatCode="General">
                  <c:v>10636</c:v>
                </c:pt>
                <c:pt idx="1">
                  <c:v>7259</c:v>
                </c:pt>
              </c:numCache>
            </c:numRef>
          </c:val>
        </c:ser>
        <c:firstSliceAng val="0"/>
      </c:pieChart>
      <c:spPr>
        <a:solidFill>
          <a:srgbClr val="FFFFCC"/>
        </a:solidFill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Students Receiving Any Aid 2008-2009
15,871 Students</a:t>
            </a:r>
          </a:p>
        </c:rich>
      </c:tx>
      <c:layout>
        <c:manualLayout>
          <c:xMode val="edge"/>
          <c:yMode val="edge"/>
          <c:x val="0.19200887902330738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75693673695894"/>
          <c:y val="0.16542473919523112"/>
          <c:w val="0.60932297447280803"/>
          <c:h val="0.818181818181818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7351324425179346E-3"/>
                  <c:y val="7.2818021443299082E-4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Students Receiving Need-Based Aid
10,162 (64%)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1.5168448006152397E-2"/>
                  <c:y val="-6.2516477541649067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Students Receiving NonNeed-Based Aid
5,709 (36%)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</c:dLbls>
          <c:val>
            <c:numRef>
              <c:f>('Profile Graphs Data'!$F$14,'Profile Graphs Data'!$F$15)</c:f>
              <c:numCache>
                <c:formatCode>#,##0</c:formatCode>
                <c:ptCount val="2"/>
                <c:pt idx="0">
                  <c:v>10162</c:v>
                </c:pt>
                <c:pt idx="1">
                  <c:v>5709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All Students, by Source
2008-2009, In Millions</a:t>
            </a:r>
          </a:p>
        </c:rich>
      </c:tx>
      <c:layout>
        <c:manualLayout>
          <c:xMode val="edge"/>
          <c:yMode val="edge"/>
          <c:x val="0.14724380318165012"/>
          <c:y val="4.9677098857426799E-2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240843507214266E-2"/>
          <c:y val="0.105812220566319"/>
          <c:w val="0.88124306326304103"/>
          <c:h val="0.8539493293591660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Data'!$B$4:$B$6</c:f>
              <c:numCache>
                <c:formatCode>0%</c:formatCode>
                <c:ptCount val="3"/>
                <c:pt idx="0">
                  <c:v>0.51916711998357756</c:v>
                </c:pt>
                <c:pt idx="1">
                  <c:v>0.1117821531551929</c:v>
                </c:pt>
                <c:pt idx="2">
                  <c:v>0.36905072686122958</c:v>
                </c:pt>
              </c:numCache>
            </c:numRef>
          </c:val>
        </c:ser>
        <c:gapDepth val="0"/>
        <c:shape val="box"/>
        <c:axId val="64872448"/>
        <c:axId val="64873984"/>
        <c:axId val="0"/>
      </c:bar3DChart>
      <c:catAx>
        <c:axId val="64872448"/>
        <c:scaling>
          <c:orientation val="minMax"/>
        </c:scaling>
        <c:delete val="1"/>
        <c:axPos val="b"/>
        <c:tickLblPos val="none"/>
        <c:crossAx val="64873984"/>
        <c:crosses val="autoZero"/>
        <c:auto val="1"/>
        <c:lblAlgn val="ctr"/>
        <c:lblOffset val="100"/>
      </c:catAx>
      <c:valAx>
        <c:axId val="64873984"/>
        <c:scaling>
          <c:orientation val="minMax"/>
        </c:scaling>
        <c:delete val="1"/>
        <c:axPos val="l"/>
        <c:numFmt formatCode="0%" sourceLinked="1"/>
        <c:tickLblPos val="none"/>
        <c:crossAx val="6487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Students Receiving Need-Based Aid 2008-2009
10,162 Students
</a:t>
            </a:r>
          </a:p>
        </c:rich>
      </c:tx>
      <c:layout>
        <c:manualLayout>
          <c:xMode val="edge"/>
          <c:yMode val="edge"/>
          <c:x val="0.13333333333333341"/>
          <c:y val="1.9402985074626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0000000000001"/>
          <c:y val="0.14477611940298518"/>
          <c:w val="0.63555555555555565"/>
          <c:h val="0.853731343283583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explosion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7582385535141413E-3"/>
                  <c:y val="-2.1010067771379367E-2"/>
                </c:manualLayout>
              </c:layout>
              <c:tx>
                <c:rich>
                  <a:bodyPr/>
                  <a:lstStyle/>
                  <a:p>
                    <a:pPr>
                      <a:defRPr sz="147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Undergraduate
 57%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1.3831437736949555E-2"/>
                  <c:y val="-1.7543620480275791E-2"/>
                </c:manualLayout>
              </c:layout>
              <c:tx>
                <c:rich>
                  <a:bodyPr/>
                  <a:lstStyle/>
                  <a:p>
                    <a:pPr>
                      <a:defRPr sz="147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Graduate &amp; Professional
43%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</c:dLbls>
          <c:val>
            <c:numRef>
              <c:f>('Profile Graphs Data'!$C$23,'Profile Graphs Data'!$C$28)</c:f>
              <c:numCache>
                <c:formatCode>#,##0</c:formatCode>
                <c:ptCount val="2"/>
                <c:pt idx="0" formatCode="General">
                  <c:v>5817</c:v>
                </c:pt>
                <c:pt idx="1">
                  <c:v>4345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Undergraduate Students</a:t>
            </a:r>
          </a:p>
        </c:rich>
      </c:tx>
      <c:layout>
        <c:manualLayout>
          <c:xMode val="edge"/>
          <c:yMode val="edge"/>
          <c:x val="0.24240207167867936"/>
          <c:y val="1.273893908597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36816749375159"/>
          <c:y val="0.25495750708215298"/>
          <c:w val="0.68546093382113227"/>
          <c:h val="0.65439093484419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explosion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9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'Need Graphs Data'!$F$46:$F$48</c:f>
              <c:numCache>
                <c:formatCode>0%</c:formatCode>
                <c:ptCount val="3"/>
                <c:pt idx="0">
                  <c:v>0.71299796357691614</c:v>
                </c:pt>
                <c:pt idx="1">
                  <c:v>0.26229762423783864</c:v>
                </c:pt>
                <c:pt idx="2">
                  <c:v>2.47044121852452E-2</c:v>
                </c:pt>
              </c:numCache>
            </c:numRef>
          </c:val>
        </c:ser>
        <c:dLbls>
          <c:showCatName val="1"/>
          <c:showPercent val="1"/>
        </c:dLbls>
        <c:firstSliceAng val="2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&amp;L&amp;8Chart 5</c:oddFooter>
    </c:headerFooter>
    <c:pageMargins b="0.5" l="0.75000000000000044" r="0.75000000000000044" t="0.5" header="0.30000000000000021" footer="0.30000000000000021"/>
    <c:pageSetup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Graduate &amp; Professional Students</a:t>
            </a:r>
          </a:p>
        </c:rich>
      </c:tx>
      <c:layout>
        <c:manualLayout>
          <c:xMode val="edge"/>
          <c:yMode val="edge"/>
          <c:x val="0.14317673378076071"/>
          <c:y val="1.06157446154371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074626865671629"/>
          <c:y val="0.38243626062322966"/>
          <c:w val="0.58507462686567169"/>
          <c:h val="0.555240793201133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8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'Need Graphs Data'!$T$26:$T$28</c:f>
              <c:numCache>
                <c:formatCode>0%</c:formatCode>
                <c:ptCount val="3"/>
                <c:pt idx="0">
                  <c:v>0.27153945175806971</c:v>
                </c:pt>
                <c:pt idx="1">
                  <c:v>0.72361681267890043</c:v>
                </c:pt>
                <c:pt idx="2">
                  <c:v>4.8437355630298077E-3</c:v>
                </c:pt>
              </c:numCache>
            </c:numRef>
          </c:val>
        </c:ser>
        <c:dLbls>
          <c:showCatName val="1"/>
          <c:showPercent val="1"/>
        </c:dLbls>
        <c:firstSliceAng val="2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 All Undergraduate Students Receiving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Need-Based Aid 2008-2009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Undergraduate Enrollment = 17,895</a:t>
            </a:r>
          </a:p>
        </c:rich>
      </c:tx>
      <c:layout>
        <c:manualLayout>
          <c:xMode val="edge"/>
          <c:yMode val="edge"/>
          <c:x val="0.13852354732095332"/>
          <c:y val="3.70167363817758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259259259259281"/>
          <c:y val="0.2243650783257661"/>
          <c:w val="0.55888888888888932"/>
          <c:h val="0.74691417496506352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4"/>
            <c:spPr>
              <a:solidFill>
                <a:srgbClr val="333399"/>
              </a:solidFill>
            </c:spPr>
          </c:dPt>
          <c:val>
            <c:numRef>
              <c:f>'Profile Graphs Data'!$C$7:$D$7</c:f>
              <c:numCache>
                <c:formatCode>#,##0</c:formatCode>
                <c:ptCount val="2"/>
                <c:pt idx="0" formatCode="General">
                  <c:v>5817</c:v>
                </c:pt>
                <c:pt idx="1">
                  <c:v>12078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64" workbookViewId="0"/>
  </sheetViews>
  <pageMargins left="0.72" right="0.75" top="0.5" bottom="0.89" header="0.3" footer="0.1"/>
  <pageSetup orientation="landscape" horizontalDpi="4294967294" verticalDpi="75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
Office of Institutional Research and Assessment/Office of Scholarships and Student Aid
November 12, 2009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0.58283</cdr:x>
      <cdr:y>0.50007</cdr:y>
    </cdr:from>
    <cdr:to>
      <cdr:x>0.73338</cdr:x>
      <cdr:y>0.5931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625" y="3184922"/>
          <a:ext cx="1294805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0.53943</cdr:x>
      <cdr:y>0.52339</cdr:y>
    </cdr:from>
    <cdr:to>
      <cdr:x>0.78546</cdr:x>
      <cdr:y>0.61409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28555" y="3333750"/>
          <a:ext cx="2113359" cy="580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5,817 Students</a:t>
          </a:r>
        </a:p>
      </cdr:txBody>
    </cdr:sp>
  </cdr:relSizeAnchor>
  <cdr:relSizeAnchor xmlns:cdr="http://schemas.openxmlformats.org/drawingml/2006/chartDrawing">
    <cdr:from>
      <cdr:x>0.25174</cdr:x>
      <cdr:y>0.52006</cdr:y>
    </cdr:from>
    <cdr:to>
      <cdr:x>0.46701</cdr:x>
      <cdr:y>0.56203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58008" y="3318867"/>
          <a:ext cx="1845469" cy="26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4,345</a:t>
          </a:r>
          <a:r>
            <a:rPr lang="en-US" sz="14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Students</a:t>
          </a:r>
          <a:endParaRPr lang="en-US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142875</xdr:rowOff>
    </xdr:from>
    <xdr:to>
      <xdr:col>15</xdr:col>
      <xdr:colOff>19050</xdr:colOff>
      <xdr:row>30</xdr:row>
      <xdr:rowOff>0</xdr:rowOff>
    </xdr:to>
    <xdr:graphicFrame macro="">
      <xdr:nvGraphicFramePr>
        <xdr:cNvPr id="6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 macro="">
      <xdr:nvGraphicFramePr>
        <xdr:cNvPr id="6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0.01109</cdr:x>
      <cdr:y>0.16881</cdr:y>
    </cdr:from>
    <cdr:to>
      <cdr:x>0.31492</cdr:x>
      <cdr:y>0.3719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452"/>
          <a:ext cx="1247556" cy="848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 Scholarships  (72%)</a:t>
          </a:r>
        </a:p>
      </cdr:txBody>
    </cdr:sp>
  </cdr:relSizeAnchor>
  <cdr:relSizeAnchor xmlns:cdr="http://schemas.openxmlformats.org/drawingml/2006/chartDrawing">
    <cdr:from>
      <cdr:x>0.74768</cdr:x>
      <cdr:y>0.83159</cdr:y>
    </cdr:from>
    <cdr:to>
      <cdr:x>0.96009</cdr:x>
      <cdr:y>0.93805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9859" y="3757163"/>
          <a:ext cx="838004" cy="52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(26%)</a:t>
          </a:r>
        </a:p>
      </cdr:txBody>
    </cdr:sp>
  </cdr:relSizeAnchor>
  <cdr:relSizeAnchor xmlns:cdr="http://schemas.openxmlformats.org/drawingml/2006/chartDrawing">
    <cdr:from>
      <cdr:x>0.03039</cdr:x>
      <cdr:y>0.81469</cdr:y>
    </cdr:from>
    <cdr:to>
      <cdr:x>0.27165</cdr:x>
      <cdr:y>0.98013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808" y="3668052"/>
          <a:ext cx="980822" cy="752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Work-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Study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(2%)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0.00995</cdr:x>
      <cdr:y>0.2601</cdr:y>
    </cdr:from>
    <cdr:to>
      <cdr:x>0.35103</cdr:x>
      <cdr:y>0.46421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2" y="1165225"/>
          <a:ext cx="1451125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Scholarships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(27%)</a:t>
          </a:r>
        </a:p>
      </cdr:txBody>
    </cdr:sp>
  </cdr:relSizeAnchor>
  <cdr:relSizeAnchor xmlns:cdr="http://schemas.openxmlformats.org/drawingml/2006/chartDrawing">
    <cdr:from>
      <cdr:x>0.69665</cdr:x>
      <cdr:y>0.88976</cdr:y>
    </cdr:from>
    <cdr:to>
      <cdr:x>0.91317</cdr:x>
      <cdr:y>0.95784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867" y="3845174"/>
          <a:ext cx="809358" cy="457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(72%)</a:t>
          </a:r>
        </a:p>
      </cdr:txBody>
    </cdr:sp>
  </cdr:relSizeAnchor>
  <cdr:relSizeAnchor xmlns:cdr="http://schemas.openxmlformats.org/drawingml/2006/chartDrawing">
    <cdr:from>
      <cdr:x>0.04731</cdr:x>
      <cdr:y>0.86354</cdr:y>
    </cdr:from>
    <cdr:to>
      <cdr:x>0.29919</cdr:x>
      <cdr:y>0.95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79" y="3659251"/>
          <a:ext cx="762424" cy="59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Work-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Study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(1%)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0.7745</cdr:x>
      <cdr:y>0.304</cdr:y>
    </cdr:from>
    <cdr:to>
      <cdr:x>0.97025</cdr:x>
      <cdr:y>0.54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260" y="1936861"/>
          <a:ext cx="1667351" cy="1504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Receiving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Need-Based Aid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33%</a:t>
          </a:r>
        </a:p>
        <a:p xmlns:a="http://schemas.openxmlformats.org/drawingml/2006/main"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0.007</cdr:x>
      <cdr:y>0.6315</cdr:y>
    </cdr:from>
    <cdr:to>
      <cdr:x>0.185</cdr:x>
      <cdr:y>0.87175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08" y="4023693"/>
          <a:ext cx="1504473" cy="1533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 Eligible for Need-Based Aid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67%</a:t>
          </a:r>
        </a:p>
        <a:p xmlns:a="http://schemas.openxmlformats.org/drawingml/2006/main"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0.54861</cdr:x>
      <cdr:y>0.4947</cdr:y>
    </cdr:from>
    <cdr:to>
      <cdr:x>0.74181</cdr:x>
      <cdr:y>0.57678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02968" y="3170039"/>
          <a:ext cx="1666875" cy="52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5,817 Students</a:t>
          </a:r>
        </a:p>
      </cdr:txBody>
    </cdr:sp>
  </cdr:relSizeAnchor>
  <cdr:relSizeAnchor xmlns:cdr="http://schemas.openxmlformats.org/drawingml/2006/chartDrawing">
    <cdr:from>
      <cdr:x>0.56771</cdr:x>
      <cdr:y>0.45992</cdr:y>
    </cdr:from>
    <cdr:to>
      <cdr:x>0.73486</cdr:x>
      <cdr:y>0.58144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866680" y="2931914"/>
          <a:ext cx="1443632" cy="77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0.28871</cdr:x>
      <cdr:y>0.49702</cdr:y>
    </cdr:from>
    <cdr:to>
      <cdr:x>0.49876</cdr:x>
      <cdr:y>0.60864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55664" y="3184922"/>
          <a:ext cx="1815703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12,078 Students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0.764</cdr:x>
      <cdr:y>0.77175</cdr:y>
    </cdr:from>
    <cdr:to>
      <cdr:x>0.924</cdr:x>
      <cdr:y>0.89575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390" y="4925116"/>
          <a:ext cx="1371600" cy="791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 Scholarships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(70%</a:t>
          </a: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0.113</cdr:x>
      <cdr:y>0.3485</cdr:y>
    </cdr:from>
    <cdr:to>
      <cdr:x>0.23975</cdr:x>
      <cdr:y>0.429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8693" y="2224040"/>
          <a:ext cx="1086564" cy="513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(27%)</a:t>
          </a:r>
        </a:p>
      </cdr:txBody>
    </cdr:sp>
  </cdr:relSizeAnchor>
  <cdr:relSizeAnchor xmlns:cdr="http://schemas.openxmlformats.org/drawingml/2006/chartDrawing">
    <cdr:from>
      <cdr:x>0.151</cdr:x>
      <cdr:y>0.8965</cdr:y>
    </cdr:from>
    <cdr:to>
      <cdr:x>0.3</cdr:x>
      <cdr:y>0.9755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4448" y="5721239"/>
          <a:ext cx="1277302" cy="504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Work-Study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(3%)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0.17275</cdr:x>
      <cdr:y>0.96225</cdr:y>
    </cdr:from>
    <cdr:to>
      <cdr:x>0.27375</cdr:x>
      <cdr:y>0.99625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613" y="6129671"/>
          <a:ext cx="865823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0.427</cdr:x>
      <cdr:y>0.96225</cdr:y>
    </cdr:from>
    <cdr:to>
      <cdr:x>0.49975</cdr:x>
      <cdr:y>0.99625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8314" y="6129671"/>
          <a:ext cx="627936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</cdr:x>
      <cdr:y>0.96225</cdr:y>
    </cdr:from>
    <cdr:to>
      <cdr:x>0.8175</cdr:x>
      <cdr:y>0.99625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8498" y="6129671"/>
          <a:ext cx="1885950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0.1745</cdr:x>
      <cdr:y>0.37777</cdr:y>
    </cdr:from>
    <cdr:to>
      <cdr:x>0.28225</cdr:x>
      <cdr:y>0.484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586" y="2306837"/>
          <a:ext cx="958967" cy="723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$ 101.4</a:t>
          </a:r>
        </a:p>
      </cdr:txBody>
    </cdr:sp>
  </cdr:relSizeAnchor>
  <cdr:relSizeAnchor xmlns:cdr="http://schemas.openxmlformats.org/drawingml/2006/chartDrawing">
    <cdr:from>
      <cdr:x>0.41981</cdr:x>
      <cdr:y>0.87675</cdr:y>
    </cdr:from>
    <cdr:to>
      <cdr:x>0.49306</cdr:x>
      <cdr:y>0.92825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783" y="5561695"/>
          <a:ext cx="627936" cy="343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12%</a:t>
          </a:r>
        </a:p>
      </cdr:txBody>
    </cdr:sp>
  </cdr:relSizeAnchor>
  <cdr:relSizeAnchor xmlns:cdr="http://schemas.openxmlformats.org/drawingml/2006/chartDrawing">
    <cdr:from>
      <cdr:x>0.63893</cdr:x>
      <cdr:y>0.77225</cdr:y>
    </cdr:from>
    <cdr:to>
      <cdr:x>0.70418</cdr:x>
      <cdr:y>0.821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7232" y="4928306"/>
          <a:ext cx="559355" cy="311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32%</a:t>
          </a:r>
        </a:p>
      </cdr:txBody>
    </cdr:sp>
  </cdr:relSizeAnchor>
  <cdr:relSizeAnchor xmlns:cdr="http://schemas.openxmlformats.org/drawingml/2006/chartDrawing">
    <cdr:from>
      <cdr:x>0.63368</cdr:x>
      <cdr:y>0.61802</cdr:y>
    </cdr:from>
    <cdr:to>
      <cdr:x>0.72775</cdr:x>
      <cdr:y>0.69027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227" y="3944049"/>
          <a:ext cx="806410" cy="461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$57.9</a:t>
          </a:r>
        </a:p>
      </cdr:txBody>
    </cdr:sp>
  </cdr:relSizeAnchor>
  <cdr:relSizeAnchor xmlns:cdr="http://schemas.openxmlformats.org/drawingml/2006/chartDrawing">
    <cdr:from>
      <cdr:x>0.41493</cdr:x>
      <cdr:y>0.8123</cdr:y>
    </cdr:from>
    <cdr:to>
      <cdr:x>0.51389</cdr:x>
      <cdr:y>0.8915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845" y="5268516"/>
          <a:ext cx="880736" cy="5383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$22.7</a:t>
          </a:r>
        </a:p>
      </cdr:txBody>
    </cdr:sp>
  </cdr:relSizeAnchor>
  <cdr:relSizeAnchor xmlns:cdr="http://schemas.openxmlformats.org/drawingml/2006/chartDrawing">
    <cdr:from>
      <cdr:x>0.1915</cdr:x>
      <cdr:y>0.524</cdr:y>
    </cdr:from>
    <cdr:to>
      <cdr:x>0.26475</cdr:x>
      <cdr:y>0.57975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7348" y="3219593"/>
          <a:ext cx="627935" cy="37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56%</a:t>
          </a:r>
        </a:p>
      </cdr:txBody>
    </cdr:sp>
  </cdr:relSizeAnchor>
  <cdr:relSizeAnchor xmlns:cdr="http://schemas.openxmlformats.org/drawingml/2006/chartDrawing">
    <cdr:from>
      <cdr:x>0.54825</cdr:x>
      <cdr:y>0.20952</cdr:y>
    </cdr:from>
    <cdr:to>
      <cdr:x>0.8005</cdr:x>
      <cdr:y>0.27293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881563" y="1160859"/>
          <a:ext cx="2247304" cy="431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Total: $182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Million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0.75575</cdr:x>
      <cdr:y>0.768</cdr:y>
    </cdr:from>
    <cdr:to>
      <cdr:x>0.9555</cdr:x>
      <cdr:y>0.844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5865" y="4908499"/>
          <a:ext cx="1714260" cy="485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Undergraduate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17,895 (63%)</a:t>
          </a:r>
        </a:p>
      </cdr:txBody>
    </cdr:sp>
  </cdr:relSizeAnchor>
  <cdr:relSizeAnchor xmlns:cdr="http://schemas.openxmlformats.org/drawingml/2006/chartDrawing">
    <cdr:from>
      <cdr:x>0.06975</cdr:x>
      <cdr:y>0.26625</cdr:y>
    </cdr:from>
    <cdr:to>
      <cdr:x>0.21725</cdr:x>
      <cdr:y>0.3735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596" y="1701677"/>
          <a:ext cx="1265849" cy="685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25" b="1" i="0" u="none" strike="noStrike" baseline="0">
              <a:solidFill>
                <a:srgbClr val="000000"/>
              </a:solidFill>
              <a:latin typeface="Arial"/>
              <a:cs typeface="Arial"/>
            </a:rPr>
            <a:t>Graduate &amp;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10,672 (37%)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0.12248</cdr:x>
      <cdr:y>0.94144</cdr:y>
    </cdr:from>
    <cdr:to>
      <cdr:x>0.27325</cdr:x>
      <cdr:y>0.99625</cdr:y>
    </cdr:to>
    <cdr:sp macro="" textlink="">
      <cdr:nvSpPr>
        <cdr:cNvPr id="296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445" y="6221015"/>
          <a:ext cx="1337326" cy="36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0.3557</cdr:x>
      <cdr:y>0.93694</cdr:y>
    </cdr:from>
    <cdr:to>
      <cdr:x>0.5</cdr:x>
      <cdr:y>0.99625</cdr:y>
    </cdr:to>
    <cdr:sp macro="" textlink="">
      <cdr:nvSpPr>
        <cdr:cNvPr id="296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5156" y="6191250"/>
          <a:ext cx="1279923" cy="391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0.5755</cdr:x>
      <cdr:y>0.93919</cdr:y>
    </cdr:from>
    <cdr:to>
      <cdr:x>0.81825</cdr:x>
      <cdr:y>0.99625</cdr:y>
    </cdr:to>
    <cdr:sp macro="" textlink="">
      <cdr:nvSpPr>
        <cdr:cNvPr id="296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4805" y="6206132"/>
          <a:ext cx="2153202" cy="37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0.12416</cdr:x>
      <cdr:y>0.67397</cdr:y>
    </cdr:from>
    <cdr:to>
      <cdr:x>0.20302</cdr:x>
      <cdr:y>0.7295</cdr:y>
    </cdr:to>
    <cdr:sp macro="" textlink="">
      <cdr:nvSpPr>
        <cdr:cNvPr id="2969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329" y="4473660"/>
          <a:ext cx="699493" cy="36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39%</a:t>
          </a:r>
        </a:p>
      </cdr:txBody>
    </cdr:sp>
  </cdr:relSizeAnchor>
  <cdr:relSizeAnchor xmlns:cdr="http://schemas.openxmlformats.org/drawingml/2006/chartDrawing">
    <cdr:from>
      <cdr:x>0.36577</cdr:x>
      <cdr:y>0.86054</cdr:y>
    </cdr:from>
    <cdr:to>
      <cdr:x>0.43289</cdr:x>
      <cdr:y>0.9475</cdr:y>
    </cdr:to>
    <cdr:sp macro="" textlink="">
      <cdr:nvSpPr>
        <cdr:cNvPr id="2969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4454" y="5712044"/>
          <a:ext cx="595312" cy="577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18%</a:t>
          </a:r>
        </a:p>
      </cdr:txBody>
    </cdr:sp>
  </cdr:relSizeAnchor>
  <cdr:relSizeAnchor xmlns:cdr="http://schemas.openxmlformats.org/drawingml/2006/chartDrawing">
    <cdr:from>
      <cdr:x>0.59506</cdr:x>
      <cdr:y>0.54804</cdr:y>
    </cdr:from>
    <cdr:to>
      <cdr:x>0.70914</cdr:x>
      <cdr:y>0.65275</cdr:y>
    </cdr:to>
    <cdr:sp macro="" textlink="">
      <cdr:nvSpPr>
        <cdr:cNvPr id="296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1142" y="3497454"/>
          <a:ext cx="977951" cy="668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$35.3</a:t>
          </a:r>
        </a:p>
      </cdr:txBody>
    </cdr:sp>
  </cdr:relSizeAnchor>
  <cdr:relSizeAnchor xmlns:cdr="http://schemas.openxmlformats.org/drawingml/2006/chartDrawing">
    <cdr:from>
      <cdr:x>0.60417</cdr:x>
      <cdr:y>0.66465</cdr:y>
    </cdr:from>
    <cdr:to>
      <cdr:x>0.73958</cdr:x>
      <cdr:y>0.722</cdr:y>
    </cdr:to>
    <cdr:sp macro="" textlink="">
      <cdr:nvSpPr>
        <cdr:cNvPr id="2969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9218" y="4241630"/>
          <a:ext cx="1160859" cy="36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43%</a:t>
          </a:r>
        </a:p>
      </cdr:txBody>
    </cdr:sp>
  </cdr:relSizeAnchor>
  <cdr:relSizeAnchor xmlns:cdr="http://schemas.openxmlformats.org/drawingml/2006/chartDrawing">
    <cdr:from>
      <cdr:x>0.34349</cdr:x>
      <cdr:y>0.794</cdr:y>
    </cdr:from>
    <cdr:to>
      <cdr:x>0.45255</cdr:x>
      <cdr:y>0.9015</cdr:y>
    </cdr:to>
    <cdr:sp macro="" textlink="">
      <cdr:nvSpPr>
        <cdr:cNvPr id="296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4577" y="5067085"/>
          <a:ext cx="934917" cy="686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$14.2</a:t>
          </a:r>
        </a:p>
      </cdr:txBody>
    </cdr:sp>
  </cdr:relSizeAnchor>
  <cdr:relSizeAnchor xmlns:cdr="http://schemas.openxmlformats.org/drawingml/2006/chartDrawing">
    <cdr:from>
      <cdr:x>0.11409</cdr:x>
      <cdr:y>0.584</cdr:y>
    </cdr:from>
    <cdr:to>
      <cdr:x>0.26225</cdr:x>
      <cdr:y>0.64675</cdr:y>
    </cdr:to>
    <cdr:sp macro="" textlink="">
      <cdr:nvSpPr>
        <cdr:cNvPr id="296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2032" y="3876437"/>
          <a:ext cx="1314167" cy="416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$31.8</a:t>
          </a:r>
        </a:p>
      </cdr:txBody>
    </cdr:sp>
  </cdr:relSizeAnchor>
  <cdr:relSizeAnchor xmlns:cdr="http://schemas.openxmlformats.org/drawingml/2006/chartDrawing">
    <cdr:from>
      <cdr:x>0.49236</cdr:x>
      <cdr:y>0.24099</cdr:y>
    </cdr:from>
    <cdr:to>
      <cdr:x>0.77902</cdr:x>
      <cdr:y>0.33984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60664" y="1577577"/>
          <a:ext cx="2544961" cy="654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$81.3 Million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0.17225</cdr:x>
      <cdr:y>0.9605</cdr:y>
    </cdr:from>
    <cdr:to>
      <cdr:x>0.27325</cdr:x>
      <cdr:y>0.99625</cdr:y>
    </cdr:to>
    <cdr:sp macro="" textlink="">
      <cdr:nvSpPr>
        <cdr:cNvPr id="297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613" y="6129671"/>
          <a:ext cx="865823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0.9605</cdr:y>
    </cdr:from>
    <cdr:to>
      <cdr:x>0.5</cdr:x>
      <cdr:y>0.99625</cdr:y>
    </cdr:to>
    <cdr:sp macro="" textlink="">
      <cdr:nvSpPr>
        <cdr:cNvPr id="297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8314" y="6129671"/>
          <a:ext cx="627936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0.9605</cdr:y>
    </cdr:from>
    <cdr:to>
      <cdr:x>0.81825</cdr:x>
      <cdr:y>0.99625</cdr:y>
    </cdr:to>
    <cdr:sp macro="" textlink="">
      <cdr:nvSpPr>
        <cdr:cNvPr id="297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8498" y="6129671"/>
          <a:ext cx="1885950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0.18924</cdr:x>
      <cdr:y>0.32098</cdr:y>
    </cdr:from>
    <cdr:to>
      <cdr:x>0.26425</cdr:x>
      <cdr:y>0.46325</cdr:y>
    </cdr:to>
    <cdr:sp macro="" textlink="">
      <cdr:nvSpPr>
        <cdr:cNvPr id="2979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227" y="2098476"/>
          <a:ext cx="643056" cy="933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$69.6</a:t>
          </a:r>
        </a:p>
      </cdr:txBody>
    </cdr:sp>
  </cdr:relSizeAnchor>
  <cdr:relSizeAnchor xmlns:cdr="http://schemas.openxmlformats.org/drawingml/2006/chartDrawing">
    <cdr:from>
      <cdr:x>0.41175</cdr:x>
      <cdr:y>0.84807</cdr:y>
    </cdr:from>
    <cdr:to>
      <cdr:x>0.485</cdr:x>
      <cdr:y>0.89116</cdr:y>
    </cdr:to>
    <cdr:sp macro="" textlink="">
      <cdr:nvSpPr>
        <cdr:cNvPr id="2979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9727" y="5566172"/>
          <a:ext cx="627936" cy="282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$8.5</a:t>
          </a:r>
        </a:p>
      </cdr:txBody>
    </cdr:sp>
  </cdr:relSizeAnchor>
  <cdr:relSizeAnchor xmlns:cdr="http://schemas.openxmlformats.org/drawingml/2006/chartDrawing">
    <cdr:from>
      <cdr:x>0.6294</cdr:x>
      <cdr:y>0.72783</cdr:y>
    </cdr:from>
    <cdr:to>
      <cdr:x>0.7484</cdr:x>
      <cdr:y>0.86167</cdr:y>
    </cdr:to>
    <cdr:sp macro="" textlink="">
      <cdr:nvSpPr>
        <cdr:cNvPr id="297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555" y="4644816"/>
          <a:ext cx="1020128" cy="854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$22.6</a:t>
          </a:r>
        </a:p>
      </cdr:txBody>
    </cdr:sp>
  </cdr:relSizeAnchor>
  <cdr:relSizeAnchor xmlns:cdr="http://schemas.openxmlformats.org/drawingml/2006/chartDrawing">
    <cdr:from>
      <cdr:x>0.191</cdr:x>
      <cdr:y>0.40488</cdr:y>
    </cdr:from>
    <cdr:to>
      <cdr:x>0.26425</cdr:x>
      <cdr:y>0.5545</cdr:y>
    </cdr:to>
    <cdr:sp macro="" textlink="">
      <cdr:nvSpPr>
        <cdr:cNvPr id="29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7348" y="2649140"/>
          <a:ext cx="627935" cy="983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69%</a:t>
          </a:r>
        </a:p>
      </cdr:txBody>
    </cdr:sp>
  </cdr:relSizeAnchor>
  <cdr:relSizeAnchor xmlns:cdr="http://schemas.openxmlformats.org/drawingml/2006/chartDrawing">
    <cdr:from>
      <cdr:x>0.42882</cdr:x>
      <cdr:y>0.88435</cdr:y>
    </cdr:from>
    <cdr:to>
      <cdr:x>0.51225</cdr:x>
      <cdr:y>0.9229</cdr:y>
    </cdr:to>
    <cdr:sp macro="" textlink="">
      <cdr:nvSpPr>
        <cdr:cNvPr id="29799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6055" y="5804297"/>
          <a:ext cx="715208" cy="253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9%</a:t>
          </a:r>
        </a:p>
      </cdr:txBody>
    </cdr:sp>
  </cdr:relSizeAnchor>
  <cdr:relSizeAnchor xmlns:cdr="http://schemas.openxmlformats.org/drawingml/2006/chartDrawing">
    <cdr:from>
      <cdr:x>0.64236</cdr:x>
      <cdr:y>0.79812</cdr:y>
    </cdr:from>
    <cdr:to>
      <cdr:x>0.7151</cdr:x>
      <cdr:y>0.90442</cdr:y>
    </cdr:to>
    <cdr:sp macro="" textlink="">
      <cdr:nvSpPr>
        <cdr:cNvPr id="2979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6607" y="5093389"/>
          <a:ext cx="623564" cy="678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22%</a:t>
          </a:r>
        </a:p>
      </cdr:txBody>
    </cdr:sp>
  </cdr:relSizeAnchor>
  <cdr:relSizeAnchor xmlns:cdr="http://schemas.openxmlformats.org/drawingml/2006/chartDrawing">
    <cdr:from>
      <cdr:x>0.56076</cdr:x>
      <cdr:y>0.29384</cdr:y>
    </cdr:from>
    <cdr:to>
      <cdr:x>0.84896</cdr:x>
      <cdr:y>0.40345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807148" y="1875234"/>
          <a:ext cx="2470547" cy="699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$</a:t>
          </a:r>
          <a:r>
            <a:rPr lang="en-US" sz="1600" b="1">
              <a:latin typeface="Arial" pitchFamily="34" charset="0"/>
              <a:cs typeface="Arial" pitchFamily="34" charset="0"/>
            </a:rPr>
            <a:t>100.7 Million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0.18425</cdr:x>
      <cdr:y>0.9322</cdr:y>
    </cdr:from>
    <cdr:to>
      <cdr:x>0.2685</cdr:x>
      <cdr:y>0.99875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0487" y="6123213"/>
          <a:ext cx="741014" cy="437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0.41491</cdr:x>
      <cdr:y>0.93409</cdr:y>
    </cdr:from>
    <cdr:to>
      <cdr:x>0.4995</cdr:x>
      <cdr:y>0.99875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9188" y="6135584"/>
          <a:ext cx="743996" cy="424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0.93409</cdr:y>
    </cdr:from>
    <cdr:to>
      <cdr:x>0.81775</cdr:x>
      <cdr:y>0.99875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7308" y="6135584"/>
          <a:ext cx="1934936" cy="424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0.13065</cdr:x>
      <cdr:y>0.82574</cdr:y>
    </cdr:from>
    <cdr:to>
      <cdr:x>0.20775</cdr:x>
      <cdr:y>0.89925</cdr:y>
    </cdr:to>
    <cdr:sp macro="" textlink="">
      <cdr:nvSpPr>
        <cdr:cNvPr id="270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9997" y="5269675"/>
          <a:ext cx="660940" cy="46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$11.9</a:t>
          </a:r>
        </a:p>
      </cdr:txBody>
    </cdr:sp>
  </cdr:relSizeAnchor>
  <cdr:relSizeAnchor xmlns:cdr="http://schemas.openxmlformats.org/drawingml/2006/chartDrawing">
    <cdr:from>
      <cdr:x>0.56133</cdr:x>
      <cdr:y>0.39075</cdr:y>
    </cdr:from>
    <cdr:to>
      <cdr:x>0.68123</cdr:x>
      <cdr:y>0.44218</cdr:y>
    </cdr:to>
    <cdr:sp macro="" textlink="">
      <cdr:nvSpPr>
        <cdr:cNvPr id="270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1981" y="2493669"/>
          <a:ext cx="1027864" cy="328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$77.6</a:t>
          </a:r>
        </a:p>
      </cdr:txBody>
    </cdr:sp>
  </cdr:relSizeAnchor>
  <cdr:relSizeAnchor xmlns:cdr="http://schemas.openxmlformats.org/drawingml/2006/chartDrawing">
    <cdr:from>
      <cdr:x>0.34263</cdr:x>
      <cdr:y>0.78719</cdr:y>
    </cdr:from>
    <cdr:to>
      <cdr:x>0.43546</cdr:x>
      <cdr:y>0.886</cdr:y>
    </cdr:to>
    <cdr:sp macro="" textlink="">
      <cdr:nvSpPr>
        <cdr:cNvPr id="270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7238" y="5023650"/>
          <a:ext cx="795700" cy="630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$21.2</a:t>
          </a:r>
        </a:p>
      </cdr:txBody>
    </cdr:sp>
  </cdr:relSizeAnchor>
  <cdr:relSizeAnchor xmlns:cdr="http://schemas.openxmlformats.org/drawingml/2006/chartDrawing">
    <cdr:from>
      <cdr:x>0.30692</cdr:x>
      <cdr:y>0.24092</cdr:y>
    </cdr:from>
    <cdr:to>
      <cdr:x>0.52864</cdr:x>
      <cdr:y>0.34121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622467" y="1521526"/>
          <a:ext cx="1905000" cy="643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Total, $110.7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Million</a:t>
          </a:r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0.17225</cdr:x>
      <cdr:y>0.963</cdr:y>
    </cdr:from>
    <cdr:to>
      <cdr:x>0.27325</cdr:x>
      <cdr:y>0.99875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613" y="6145625"/>
          <a:ext cx="865823" cy="228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0.37833</cdr:x>
      <cdr:y>0.92657</cdr:y>
    </cdr:from>
    <cdr:to>
      <cdr:x>0.5</cdr:x>
      <cdr:y>0.99875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8399" y="6384727"/>
          <a:ext cx="1086445" cy="497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0.92873</cdr:y>
    </cdr:from>
    <cdr:to>
      <cdr:x>0.81825</cdr:x>
      <cdr:y>0.99875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186" y="6399609"/>
          <a:ext cx="1964531" cy="48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0.08937</cdr:x>
      <cdr:y>0.78817</cdr:y>
    </cdr:from>
    <cdr:to>
      <cdr:x>0.2177</cdr:x>
      <cdr:y>0.86742</cdr:y>
    </cdr:to>
    <cdr:sp macro="" textlink="">
      <cdr:nvSpPr>
        <cdr:cNvPr id="2191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167" y="5029890"/>
          <a:ext cx="1100108" cy="505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$11.6</a:t>
          </a:r>
        </a:p>
      </cdr:txBody>
    </cdr:sp>
  </cdr:relSizeAnchor>
  <cdr:relSizeAnchor xmlns:cdr="http://schemas.openxmlformats.org/drawingml/2006/chartDrawing">
    <cdr:from>
      <cdr:x>0.58371</cdr:x>
      <cdr:y>0.34408</cdr:y>
    </cdr:from>
    <cdr:to>
      <cdr:x>0.69729</cdr:x>
      <cdr:y>0.39376</cdr:y>
    </cdr:to>
    <cdr:sp macro="" textlink="">
      <cdr:nvSpPr>
        <cdr:cNvPr id="2191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839" y="2195819"/>
          <a:ext cx="973664" cy="317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$51.8</a:t>
          </a:r>
        </a:p>
      </cdr:txBody>
    </cdr:sp>
  </cdr:relSizeAnchor>
  <cdr:relSizeAnchor xmlns:cdr="http://schemas.openxmlformats.org/drawingml/2006/chartDrawing">
    <cdr:from>
      <cdr:x>0.3509</cdr:x>
      <cdr:y>0.76026</cdr:y>
    </cdr:from>
    <cdr:to>
      <cdr:x>0.44757</cdr:x>
      <cdr:y>0.82875</cdr:y>
    </cdr:to>
    <cdr:sp macro="" textlink="">
      <cdr:nvSpPr>
        <cdr:cNvPr id="2191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8114" y="4851789"/>
          <a:ext cx="828704" cy="437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$15.2</a:t>
          </a:r>
        </a:p>
      </cdr:txBody>
    </cdr:sp>
  </cdr:relSizeAnchor>
  <cdr:relSizeAnchor xmlns:cdr="http://schemas.openxmlformats.org/drawingml/2006/chartDrawing">
    <cdr:from>
      <cdr:x>0.13167</cdr:x>
      <cdr:y>0.92441</cdr:y>
    </cdr:from>
    <cdr:to>
      <cdr:x>0.22667</cdr:x>
      <cdr:y>0.9676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175742" y="6369845"/>
          <a:ext cx="848321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Federal</a:t>
          </a:r>
        </a:p>
      </cdr:txBody>
    </cdr:sp>
  </cdr:relSizeAnchor>
  <cdr:relSizeAnchor xmlns:cdr="http://schemas.openxmlformats.org/drawingml/2006/chartDrawing">
    <cdr:from>
      <cdr:x>0.23025</cdr:x>
      <cdr:y>0.33586</cdr:y>
    </cdr:from>
    <cdr:to>
      <cdr:x>0.48</cdr:x>
      <cdr:y>0.41528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053828" y="2291953"/>
          <a:ext cx="2232422" cy="550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$78.6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Million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0.1685</cdr:x>
      <cdr:y>0.9605</cdr:y>
    </cdr:from>
    <cdr:to>
      <cdr:x>0.2695</cdr:x>
      <cdr:y>0.99625</cdr:y>
    </cdr:to>
    <cdr:sp macro="" textlink="">
      <cdr:nvSpPr>
        <cdr:cNvPr id="269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4466" y="6129671"/>
          <a:ext cx="865823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0.9605</cdr:y>
    </cdr:from>
    <cdr:to>
      <cdr:x>0.5</cdr:x>
      <cdr:y>0.99625</cdr:y>
    </cdr:to>
    <cdr:sp macro="" textlink="">
      <cdr:nvSpPr>
        <cdr:cNvPr id="269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8314" y="6129671"/>
          <a:ext cx="627936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0.9605</cdr:y>
    </cdr:from>
    <cdr:to>
      <cdr:x>0.81825</cdr:x>
      <cdr:y>0.99625</cdr:y>
    </cdr:to>
    <cdr:sp macro="" textlink="">
      <cdr:nvSpPr>
        <cdr:cNvPr id="269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8498" y="6129671"/>
          <a:ext cx="1885950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0.24407</cdr:x>
      <cdr:y>0.80224</cdr:y>
    </cdr:from>
    <cdr:to>
      <cdr:x>0.3605</cdr:x>
      <cdr:y>0.881</cdr:y>
    </cdr:to>
    <cdr:sp macro="" textlink="">
      <cdr:nvSpPr>
        <cdr:cNvPr id="269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3126" y="5119687"/>
          <a:ext cx="1022374" cy="502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$0.3</a:t>
          </a:r>
        </a:p>
      </cdr:txBody>
    </cdr:sp>
  </cdr:relSizeAnchor>
  <cdr:relSizeAnchor xmlns:cdr="http://schemas.openxmlformats.org/drawingml/2006/chartDrawing">
    <cdr:from>
      <cdr:x>0.62375</cdr:x>
      <cdr:y>0.38713</cdr:y>
    </cdr:from>
    <cdr:to>
      <cdr:x>0.71695</cdr:x>
      <cdr:y>0.45709</cdr:y>
    </cdr:to>
    <cdr:sp macro="" textlink="">
      <cdr:nvSpPr>
        <cdr:cNvPr id="269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7060" y="2470546"/>
          <a:ext cx="818369" cy="446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$25.8</a:t>
          </a:r>
        </a:p>
      </cdr:txBody>
    </cdr:sp>
  </cdr:relSizeAnchor>
  <cdr:relSizeAnchor xmlns:cdr="http://schemas.openxmlformats.org/drawingml/2006/chartDrawing">
    <cdr:from>
      <cdr:x>0.36949</cdr:x>
      <cdr:y>0.8209</cdr:y>
    </cdr:from>
    <cdr:to>
      <cdr:x>0.48814</cdr:x>
      <cdr:y>0.85775</cdr:y>
    </cdr:to>
    <cdr:sp macro="" textlink="">
      <cdr:nvSpPr>
        <cdr:cNvPr id="269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4454" y="5238750"/>
          <a:ext cx="1041797" cy="235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$6.0</a:t>
          </a:r>
        </a:p>
      </cdr:txBody>
    </cdr:sp>
  </cdr:relSizeAnchor>
  <cdr:relSizeAnchor xmlns:cdr="http://schemas.openxmlformats.org/drawingml/2006/chartDrawing">
    <cdr:from>
      <cdr:x>0.20678</cdr:x>
      <cdr:y>0.26819</cdr:y>
    </cdr:from>
    <cdr:to>
      <cdr:x>0.48475</cdr:x>
      <cdr:y>0.34515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815703" y="1711523"/>
          <a:ext cx="2440782" cy="49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$32.1 Million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66675</xdr:rowOff>
    </xdr:from>
    <xdr:to>
      <xdr:col>8</xdr:col>
      <xdr:colOff>0</xdr:colOff>
      <xdr:row>31</xdr:row>
      <xdr:rowOff>152400</xdr:rowOff>
    </xdr:to>
    <xdr:graphicFrame macro="">
      <xdr:nvGraphicFramePr>
        <xdr:cNvPr id="2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4</xdr:row>
      <xdr:rowOff>66675</xdr:rowOff>
    </xdr:from>
    <xdr:to>
      <xdr:col>15</xdr:col>
      <xdr:colOff>428625</xdr:colOff>
      <xdr:row>32</xdr:row>
      <xdr:rowOff>0</xdr:rowOff>
    </xdr:to>
    <xdr:graphicFrame macro="">
      <xdr:nvGraphicFramePr>
        <xdr:cNvPr id="2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0.159</cdr:x>
      <cdr:y>0.964</cdr:y>
    </cdr:from>
    <cdr:to>
      <cdr:x>0.26</cdr:x>
      <cdr:y>0.99975</cdr:y>
    </cdr:to>
    <cdr:sp macro="" textlink="">
      <cdr:nvSpPr>
        <cdr:cNvPr id="28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542" y="6161189"/>
          <a:ext cx="86678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0.41325</cdr:x>
      <cdr:y>0.964</cdr:y>
    </cdr:from>
    <cdr:to>
      <cdr:x>0.4865</cdr:x>
      <cdr:y>0.99975</cdr:y>
    </cdr:to>
    <cdr:sp macro="" textlink="">
      <cdr:nvSpPr>
        <cdr:cNvPr id="287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522" y="6161189"/>
          <a:ext cx="62863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0.58875</cdr:x>
      <cdr:y>0.964</cdr:y>
    </cdr:from>
    <cdr:to>
      <cdr:x>0.8085</cdr:x>
      <cdr:y>0.99975</cdr:y>
    </cdr:to>
    <cdr:sp macro="" textlink="">
      <cdr:nvSpPr>
        <cdr:cNvPr id="287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2667" y="6161189"/>
          <a:ext cx="1885900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0.159</cdr:x>
      <cdr:y>0.43778</cdr:y>
    </cdr:from>
    <cdr:to>
      <cdr:x>0.2755</cdr:x>
      <cdr:y>0.57725</cdr:y>
    </cdr:to>
    <cdr:sp macro="" textlink="">
      <cdr:nvSpPr>
        <cdr:cNvPr id="287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542" y="2797970"/>
          <a:ext cx="999806" cy="89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$110.7</a:t>
          </a:r>
        </a:p>
      </cdr:txBody>
    </cdr:sp>
  </cdr:relSizeAnchor>
  <cdr:relSizeAnchor xmlns:cdr="http://schemas.openxmlformats.org/drawingml/2006/chartDrawing">
    <cdr:from>
      <cdr:x>0.39625</cdr:x>
      <cdr:y>0.402</cdr:y>
    </cdr:from>
    <cdr:to>
      <cdr:x>0.48625</cdr:x>
      <cdr:y>0.469</cdr:y>
    </cdr:to>
    <cdr:sp macro="" textlink="">
      <cdr:nvSpPr>
        <cdr:cNvPr id="287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0627" y="2569293"/>
          <a:ext cx="772383" cy="428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$120.0</a:t>
          </a:r>
        </a:p>
      </cdr:txBody>
    </cdr:sp>
  </cdr:relSizeAnchor>
  <cdr:relSizeAnchor xmlns:cdr="http://schemas.openxmlformats.org/drawingml/2006/chartDrawing">
    <cdr:from>
      <cdr:x>0.67286</cdr:x>
      <cdr:y>0.88022</cdr:y>
    </cdr:from>
    <cdr:to>
      <cdr:x>0.76478</cdr:x>
      <cdr:y>0.9435</cdr:y>
    </cdr:to>
    <cdr:sp macro="" textlink="">
      <cdr:nvSpPr>
        <cdr:cNvPr id="287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4530" y="5625704"/>
          <a:ext cx="788789" cy="404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0.16995</cdr:x>
      <cdr:y>0.50997</cdr:y>
    </cdr:from>
    <cdr:to>
      <cdr:x>0.2475</cdr:x>
      <cdr:y>0.60544</cdr:y>
    </cdr:to>
    <cdr:sp macro="" textlink="">
      <cdr:nvSpPr>
        <cdr:cNvPr id="287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8516" y="3259336"/>
          <a:ext cx="665535" cy="61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47%</a:t>
          </a:r>
        </a:p>
      </cdr:txBody>
    </cdr:sp>
  </cdr:relSizeAnchor>
  <cdr:relSizeAnchor xmlns:cdr="http://schemas.openxmlformats.org/drawingml/2006/chartDrawing">
    <cdr:from>
      <cdr:x>0.4058</cdr:x>
      <cdr:y>0.50997</cdr:y>
    </cdr:from>
    <cdr:to>
      <cdr:x>0.496</cdr:x>
      <cdr:y>0.56</cdr:y>
    </cdr:to>
    <cdr:sp macro="" textlink="">
      <cdr:nvSpPr>
        <cdr:cNvPr id="287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2578" y="3259335"/>
          <a:ext cx="774106" cy="319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52%</a:t>
          </a:r>
        </a:p>
      </cdr:txBody>
    </cdr:sp>
  </cdr:relSizeAnchor>
  <cdr:relSizeAnchor xmlns:cdr="http://schemas.openxmlformats.org/drawingml/2006/chartDrawing">
    <cdr:from>
      <cdr:x>0.70928</cdr:x>
      <cdr:y>0.82899</cdr:y>
    </cdr:from>
    <cdr:to>
      <cdr:x>0.77725</cdr:x>
      <cdr:y>0.87825</cdr:y>
    </cdr:to>
    <cdr:sp macro="" textlink="">
      <cdr:nvSpPr>
        <cdr:cNvPr id="287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7070" y="5298281"/>
          <a:ext cx="583309" cy="314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$2.5</a:t>
          </a:r>
        </a:p>
      </cdr:txBody>
    </cdr:sp>
  </cdr:relSizeAnchor>
  <cdr:relSizeAnchor xmlns:cdr="http://schemas.openxmlformats.org/drawingml/2006/chartDrawing">
    <cdr:from>
      <cdr:x>0.74223</cdr:x>
      <cdr:y>0.37025</cdr:y>
    </cdr:from>
    <cdr:to>
      <cdr:x>0.97981</cdr:x>
      <cdr:y>0.51332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69845" y="2366367"/>
          <a:ext cx="20389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Total, $233.2 Million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0.159</cdr:x>
      <cdr:y>0.964</cdr:y>
    </cdr:from>
    <cdr:to>
      <cdr:x>0.26</cdr:x>
      <cdr:y>0.99975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542" y="6161189"/>
          <a:ext cx="86678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0.41325</cdr:x>
      <cdr:y>0.964</cdr:y>
    </cdr:from>
    <cdr:to>
      <cdr:x>0.4865</cdr:x>
      <cdr:y>0.99975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522" y="6161189"/>
          <a:ext cx="62863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0.58875</cdr:x>
      <cdr:y>0.964</cdr:y>
    </cdr:from>
    <cdr:to>
      <cdr:x>0.8085</cdr:x>
      <cdr:y>0.99975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2667" y="6161189"/>
          <a:ext cx="1885900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0.16128</cdr:x>
      <cdr:y>0.36094</cdr:y>
    </cdr:from>
    <cdr:to>
      <cdr:x>0.2475</cdr:x>
      <cdr:y>0.442</cdr:y>
    </cdr:to>
    <cdr:sp macro="" textlink="">
      <cdr:nvSpPr>
        <cdr:cNvPr id="2887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101" y="2306836"/>
          <a:ext cx="739950" cy="518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$78.6</a:t>
          </a:r>
        </a:p>
      </cdr:txBody>
    </cdr:sp>
  </cdr:relSizeAnchor>
  <cdr:relSizeAnchor xmlns:cdr="http://schemas.openxmlformats.org/drawingml/2006/chartDrawing">
    <cdr:from>
      <cdr:x>0.40233</cdr:x>
      <cdr:y>0.65434</cdr:y>
    </cdr:from>
    <cdr:to>
      <cdr:x>0.4865</cdr:x>
      <cdr:y>0.7205</cdr:y>
    </cdr:to>
    <cdr:sp macro="" textlink="">
      <cdr:nvSpPr>
        <cdr:cNvPr id="288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2812" y="4182071"/>
          <a:ext cx="722344" cy="422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$38.0</a:t>
          </a:r>
        </a:p>
      </cdr:txBody>
    </cdr:sp>
  </cdr:relSizeAnchor>
  <cdr:relSizeAnchor xmlns:cdr="http://schemas.openxmlformats.org/drawingml/2006/chartDrawing">
    <cdr:from>
      <cdr:x>0.68674</cdr:x>
      <cdr:y>0.88022</cdr:y>
    </cdr:from>
    <cdr:to>
      <cdr:x>0.77025</cdr:x>
      <cdr:y>0.93325</cdr:y>
    </cdr:to>
    <cdr:sp macro="" textlink="">
      <cdr:nvSpPr>
        <cdr:cNvPr id="288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3594" y="5625702"/>
          <a:ext cx="716712" cy="338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0.17425</cdr:x>
      <cdr:y>0.4655</cdr:y>
    </cdr:from>
    <cdr:to>
      <cdr:x>0.2475</cdr:x>
      <cdr:y>0.5235</cdr:y>
    </cdr:to>
    <cdr:sp macro="" textlink="">
      <cdr:nvSpPr>
        <cdr:cNvPr id="2887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5418" y="2975139"/>
          <a:ext cx="628633" cy="37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0.40406</cdr:x>
      <cdr:y>0.72653</cdr:y>
    </cdr:from>
    <cdr:to>
      <cdr:x>0.496</cdr:x>
      <cdr:y>0.78625</cdr:y>
    </cdr:to>
    <cdr:sp macro="" textlink="">
      <cdr:nvSpPr>
        <cdr:cNvPr id="28877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7695" y="4643437"/>
          <a:ext cx="788989" cy="381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0.71425</cdr:x>
      <cdr:y>0.8315</cdr:y>
    </cdr:from>
    <cdr:to>
      <cdr:x>0.77975</cdr:x>
      <cdr:y>0.88225</cdr:y>
    </cdr:to>
    <cdr:sp macro="" textlink="">
      <cdr:nvSpPr>
        <cdr:cNvPr id="2887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9711" y="5314345"/>
          <a:ext cx="562123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$2.0</a:t>
          </a:r>
        </a:p>
      </cdr:txBody>
    </cdr:sp>
  </cdr:relSizeAnchor>
  <cdr:relSizeAnchor xmlns:cdr="http://schemas.openxmlformats.org/drawingml/2006/chartDrawing">
    <cdr:from>
      <cdr:x>0.62604</cdr:x>
      <cdr:y>0.30738</cdr:y>
    </cdr:from>
    <cdr:to>
      <cdr:x>0.90524</cdr:x>
      <cdr:y>0.45045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72694" y="1964531"/>
          <a:ext cx="239613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$118.6 Million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0.159</cdr:x>
      <cdr:y>0.964</cdr:y>
    </cdr:from>
    <cdr:to>
      <cdr:x>0.26</cdr:x>
      <cdr:y>0.99975</cdr:y>
    </cdr:to>
    <cdr:sp macro="" textlink="">
      <cdr:nvSpPr>
        <cdr:cNvPr id="289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542" y="6161189"/>
          <a:ext cx="86678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0.41325</cdr:x>
      <cdr:y>0.964</cdr:y>
    </cdr:from>
    <cdr:to>
      <cdr:x>0.4865</cdr:x>
      <cdr:y>0.99975</cdr:y>
    </cdr:to>
    <cdr:sp macro="" textlink="">
      <cdr:nvSpPr>
        <cdr:cNvPr id="289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522" y="6161189"/>
          <a:ext cx="62863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0.58875</cdr:x>
      <cdr:y>0.964</cdr:y>
    </cdr:from>
    <cdr:to>
      <cdr:x>0.8085</cdr:x>
      <cdr:y>0.99975</cdr:y>
    </cdr:to>
    <cdr:sp macro="" textlink="">
      <cdr:nvSpPr>
        <cdr:cNvPr id="289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2667" y="6161189"/>
          <a:ext cx="1885900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0.16301</cdr:x>
      <cdr:y>0.72886</cdr:y>
    </cdr:from>
    <cdr:to>
      <cdr:x>0.2435</cdr:x>
      <cdr:y>0.84875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984" y="4658320"/>
          <a:ext cx="690739" cy="766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$32.1</a:t>
          </a:r>
        </a:p>
      </cdr:txBody>
    </cdr:sp>
  </cdr:relSizeAnchor>
  <cdr:relSizeAnchor xmlns:cdr="http://schemas.openxmlformats.org/drawingml/2006/chartDrawing">
    <cdr:from>
      <cdr:x>0.40406</cdr:x>
      <cdr:y>0.37956</cdr:y>
    </cdr:from>
    <cdr:to>
      <cdr:x>0.4875</cdr:x>
      <cdr:y>0.476</cdr:y>
    </cdr:to>
    <cdr:sp macro="" textlink="">
      <cdr:nvSpPr>
        <cdr:cNvPr id="289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7694" y="2425898"/>
          <a:ext cx="716044" cy="616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$82.0</a:t>
          </a:r>
        </a:p>
      </cdr:txBody>
    </cdr:sp>
  </cdr:relSizeAnchor>
  <cdr:relSizeAnchor xmlns:cdr="http://schemas.openxmlformats.org/drawingml/2006/chartDrawing">
    <cdr:from>
      <cdr:x>0.682</cdr:x>
      <cdr:y>0.8872</cdr:y>
    </cdr:from>
    <cdr:to>
      <cdr:x>0.7475</cdr:x>
      <cdr:y>0.95075</cdr:y>
    </cdr:to>
    <cdr:sp macro="" textlink="">
      <cdr:nvSpPr>
        <cdr:cNvPr id="289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2941" y="5670350"/>
          <a:ext cx="562123" cy="406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0.16995</cdr:x>
      <cdr:y>0.81269</cdr:y>
    </cdr:from>
    <cdr:to>
      <cdr:x>0.2445</cdr:x>
      <cdr:y>0.90775</cdr:y>
    </cdr:to>
    <cdr:sp macro="" textlink="">
      <cdr:nvSpPr>
        <cdr:cNvPr id="289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8515" y="5194101"/>
          <a:ext cx="639790" cy="607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0.4058</cdr:x>
      <cdr:y>0.47038</cdr:y>
    </cdr:from>
    <cdr:to>
      <cdr:x>0.4865</cdr:x>
      <cdr:y>0.5495</cdr:y>
    </cdr:to>
    <cdr:sp macro="" textlink="">
      <cdr:nvSpPr>
        <cdr:cNvPr id="289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2577" y="3006329"/>
          <a:ext cx="692578" cy="5056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71%</a:t>
          </a:r>
        </a:p>
      </cdr:txBody>
    </cdr:sp>
  </cdr:relSizeAnchor>
  <cdr:relSizeAnchor xmlns:cdr="http://schemas.openxmlformats.org/drawingml/2006/chartDrawing">
    <cdr:from>
      <cdr:x>0.7065</cdr:x>
      <cdr:y>0.83597</cdr:y>
    </cdr:from>
    <cdr:to>
      <cdr:x>0.772</cdr:x>
      <cdr:y>0.9005</cdr:y>
    </cdr:to>
    <cdr:sp macro="" textlink="">
      <cdr:nvSpPr>
        <cdr:cNvPr id="289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3201" y="5342930"/>
          <a:ext cx="562122" cy="41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$0.5</a:t>
          </a:r>
        </a:p>
      </cdr:txBody>
    </cdr:sp>
  </cdr:relSizeAnchor>
  <cdr:relSizeAnchor xmlns:cdr="http://schemas.openxmlformats.org/drawingml/2006/chartDrawing">
    <cdr:from>
      <cdr:x>0.72315</cdr:x>
      <cdr:y>0.33765</cdr:y>
    </cdr:from>
    <cdr:to>
      <cdr:x>0.96767</cdr:x>
      <cdr:y>0.48072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206133" y="2158007"/>
          <a:ext cx="209847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$114.6 Million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28575"/>
    <xdr:ext cx="8562975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0.17225</cdr:x>
      <cdr:y>0.963</cdr:y>
    </cdr:from>
    <cdr:to>
      <cdr:x>0.27325</cdr:x>
      <cdr:y>0.99875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613" y="6145625"/>
          <a:ext cx="865823" cy="228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0.963</cdr:y>
    </cdr:from>
    <cdr:to>
      <cdr:x>0.5</cdr:x>
      <cdr:y>0.99875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8314" y="6145625"/>
          <a:ext cx="627936" cy="228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0.57639</cdr:x>
      <cdr:y>0.96082</cdr:y>
    </cdr:from>
    <cdr:to>
      <cdr:x>0.7934</cdr:x>
      <cdr:y>0.99875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094" y="6131719"/>
          <a:ext cx="1860352" cy="242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0.1684</cdr:x>
      <cdr:y>0.45942</cdr:y>
    </cdr:from>
    <cdr:to>
      <cdr:x>0.24653</cdr:x>
      <cdr:y>0.55037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3632" y="2931915"/>
          <a:ext cx="669727" cy="580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$85.3</a:t>
          </a:r>
        </a:p>
      </cdr:txBody>
    </cdr:sp>
  </cdr:relSizeAnchor>
  <cdr:relSizeAnchor xmlns:cdr="http://schemas.openxmlformats.org/drawingml/2006/chartDrawing">
    <cdr:from>
      <cdr:x>0.3985</cdr:x>
      <cdr:y>0.40975</cdr:y>
    </cdr:from>
    <cdr:to>
      <cdr:x>0.4995</cdr:x>
      <cdr:y>0.4815</cdr:y>
    </cdr:to>
    <cdr:sp macro="" textlink="">
      <cdr:nvSpPr>
        <cdr:cNvPr id="2908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6141" y="2614922"/>
          <a:ext cx="865823" cy="457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$94.2</a:t>
          </a:r>
        </a:p>
      </cdr:txBody>
    </cdr:sp>
  </cdr:relSizeAnchor>
  <cdr:relSizeAnchor xmlns:cdr="http://schemas.openxmlformats.org/drawingml/2006/chartDrawing">
    <cdr:from>
      <cdr:x>0.67187</cdr:x>
      <cdr:y>0.87453</cdr:y>
    </cdr:from>
    <cdr:to>
      <cdr:x>0.7405</cdr:x>
      <cdr:y>0.936</cdr:y>
    </cdr:to>
    <cdr:sp macro="" textlink="">
      <cdr:nvSpPr>
        <cdr:cNvPr id="2908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9648" y="5581055"/>
          <a:ext cx="588287" cy="392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0.17225</cdr:x>
      <cdr:y>0.53172</cdr:y>
    </cdr:from>
    <cdr:to>
      <cdr:x>0.2455</cdr:x>
      <cdr:y>0.645</cdr:y>
    </cdr:to>
    <cdr:sp macro="" textlink="">
      <cdr:nvSpPr>
        <cdr:cNvPr id="2908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613" y="3393282"/>
          <a:ext cx="627936" cy="722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47%</a:t>
          </a:r>
        </a:p>
      </cdr:txBody>
    </cdr:sp>
  </cdr:relSizeAnchor>
  <cdr:relSizeAnchor xmlns:cdr="http://schemas.openxmlformats.org/drawingml/2006/chartDrawing">
    <cdr:from>
      <cdr:x>0.40451</cdr:x>
      <cdr:y>0.48974</cdr:y>
    </cdr:from>
    <cdr:to>
      <cdr:x>0.48775</cdr:x>
      <cdr:y>0.53525</cdr:y>
    </cdr:to>
    <cdr:sp macro="" textlink="">
      <cdr:nvSpPr>
        <cdr:cNvPr id="2908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7695" y="3125391"/>
          <a:ext cx="713542" cy="290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52%</a:t>
          </a:r>
        </a:p>
      </cdr:txBody>
    </cdr:sp>
  </cdr:relSizeAnchor>
  <cdr:relSizeAnchor xmlns:cdr="http://schemas.openxmlformats.org/drawingml/2006/chartDrawing">
    <cdr:from>
      <cdr:x>0.7185</cdr:x>
      <cdr:y>0.8209</cdr:y>
    </cdr:from>
    <cdr:to>
      <cdr:x>0.784</cdr:x>
      <cdr:y>0.8845</cdr:y>
    </cdr:to>
    <cdr:sp macro="" textlink="">
      <cdr:nvSpPr>
        <cdr:cNvPr id="290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9341" y="5238751"/>
          <a:ext cx="561499" cy="405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$2.5</a:t>
          </a:r>
        </a:p>
      </cdr:txBody>
    </cdr:sp>
  </cdr:relSizeAnchor>
  <cdr:relSizeAnchor xmlns:cdr="http://schemas.openxmlformats.org/drawingml/2006/chartDrawing">
    <cdr:from>
      <cdr:x>0.73437</cdr:x>
      <cdr:y>0.39879</cdr:y>
    </cdr:from>
    <cdr:to>
      <cdr:x>0.97743</cdr:x>
      <cdr:y>0.47575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295429" y="2544962"/>
          <a:ext cx="2083594" cy="49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$182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Million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562975" cy="6372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0.1725</cdr:x>
      <cdr:y>0.9605</cdr:y>
    </cdr:from>
    <cdr:to>
      <cdr:x>0.2735</cdr:x>
      <cdr:y>0.99625</cdr:y>
    </cdr:to>
    <cdr:sp macro="" textlink="">
      <cdr:nvSpPr>
        <cdr:cNvPr id="291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8756" y="6129671"/>
          <a:ext cx="865823" cy="22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0.39931</cdr:x>
      <cdr:y>0.95616</cdr:y>
    </cdr:from>
    <cdr:to>
      <cdr:x>0.5</cdr:x>
      <cdr:y>0.99625</cdr:y>
    </cdr:to>
    <cdr:sp macro="" textlink="">
      <cdr:nvSpPr>
        <cdr:cNvPr id="291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3046" y="6101952"/>
          <a:ext cx="863204" cy="255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0.56424</cdr:x>
      <cdr:y>0.95849</cdr:y>
    </cdr:from>
    <cdr:to>
      <cdr:x>0.8185</cdr:x>
      <cdr:y>0.99625</cdr:y>
    </cdr:to>
    <cdr:sp macro="" textlink="">
      <cdr:nvSpPr>
        <cdr:cNvPr id="291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6914" y="6116835"/>
          <a:ext cx="2179677" cy="24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0.17361</cdr:x>
      <cdr:y>0.38946</cdr:y>
    </cdr:from>
    <cdr:to>
      <cdr:x>0.259</cdr:x>
      <cdr:y>0.4695</cdr:y>
    </cdr:to>
    <cdr:sp macro="" textlink="">
      <cdr:nvSpPr>
        <cdr:cNvPr id="2918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8281" y="2485429"/>
          <a:ext cx="731997" cy="510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$58.0</a:t>
          </a:r>
        </a:p>
      </cdr:txBody>
    </cdr:sp>
  </cdr:relSizeAnchor>
  <cdr:relSizeAnchor xmlns:cdr="http://schemas.openxmlformats.org/drawingml/2006/chartDrawing">
    <cdr:from>
      <cdr:x>0.40451</cdr:x>
      <cdr:y>0.73694</cdr:y>
    </cdr:from>
    <cdr:to>
      <cdr:x>0.4915</cdr:x>
      <cdr:y>0.818</cdr:y>
    </cdr:to>
    <cdr:sp macro="" textlink="">
      <cdr:nvSpPr>
        <cdr:cNvPr id="2918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7695" y="4702968"/>
          <a:ext cx="745689" cy="517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$21.3</a:t>
          </a:r>
        </a:p>
      </cdr:txBody>
    </cdr:sp>
  </cdr:relSizeAnchor>
  <cdr:relSizeAnchor xmlns:cdr="http://schemas.openxmlformats.org/drawingml/2006/chartDrawing">
    <cdr:from>
      <cdr:x>0.67882</cdr:x>
      <cdr:y>0.88175</cdr:y>
    </cdr:from>
    <cdr:to>
      <cdr:x>0.7655</cdr:x>
      <cdr:y>0.9445</cdr:y>
    </cdr:to>
    <cdr:sp macro="" textlink="">
      <cdr:nvSpPr>
        <cdr:cNvPr id="2918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9180" y="5627108"/>
          <a:ext cx="743070" cy="40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3%</a:t>
          </a:r>
        </a:p>
      </cdr:txBody>
    </cdr:sp>
  </cdr:relSizeAnchor>
  <cdr:relSizeAnchor xmlns:cdr="http://schemas.openxmlformats.org/drawingml/2006/chartDrawing">
    <cdr:from>
      <cdr:x>0.17535</cdr:x>
      <cdr:y>0.49</cdr:y>
    </cdr:from>
    <cdr:to>
      <cdr:x>0.259</cdr:x>
      <cdr:y>0.54825</cdr:y>
    </cdr:to>
    <cdr:sp macro="" textlink="">
      <cdr:nvSpPr>
        <cdr:cNvPr id="2918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164" y="3127058"/>
          <a:ext cx="717114" cy="371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71%</a:t>
          </a:r>
        </a:p>
      </cdr:txBody>
    </cdr:sp>
  </cdr:relSizeAnchor>
  <cdr:relSizeAnchor xmlns:cdr="http://schemas.openxmlformats.org/drawingml/2006/chartDrawing">
    <cdr:from>
      <cdr:x>0.40451</cdr:x>
      <cdr:y>0.8069</cdr:y>
    </cdr:from>
    <cdr:to>
      <cdr:x>0.4915</cdr:x>
      <cdr:y>0.85925</cdr:y>
    </cdr:to>
    <cdr:sp macro="" textlink="">
      <cdr:nvSpPr>
        <cdr:cNvPr id="2918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7695" y="5149452"/>
          <a:ext cx="745689" cy="334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26%</a:t>
          </a:r>
        </a:p>
      </cdr:txBody>
    </cdr:sp>
  </cdr:relSizeAnchor>
  <cdr:relSizeAnchor xmlns:cdr="http://schemas.openxmlformats.org/drawingml/2006/chartDrawing">
    <cdr:from>
      <cdr:x>0.70875</cdr:x>
      <cdr:y>0.83022</cdr:y>
    </cdr:from>
    <cdr:to>
      <cdr:x>0.792</cdr:x>
      <cdr:y>0.88225</cdr:y>
    </cdr:to>
    <cdr:sp macro="" textlink="">
      <cdr:nvSpPr>
        <cdr:cNvPr id="291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5759" y="5298280"/>
          <a:ext cx="713661" cy="33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$2.0</a:t>
          </a:r>
        </a:p>
      </cdr:txBody>
    </cdr:sp>
  </cdr:relSizeAnchor>
  <cdr:relSizeAnchor xmlns:cdr="http://schemas.openxmlformats.org/drawingml/2006/chartDrawing">
    <cdr:from>
      <cdr:x>0.61458</cdr:x>
      <cdr:y>0.36147</cdr:y>
    </cdr:from>
    <cdr:to>
      <cdr:x>0.89757</cdr:x>
      <cdr:y>0.50476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68514" y="2306835"/>
          <a:ext cx="24258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$81.3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Million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0.03384</cdr:x>
      <cdr:y>0.79981</cdr:y>
    </cdr:from>
    <cdr:to>
      <cdr:x>0.30697</cdr:x>
      <cdr:y>0.98256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43" y="3785767"/>
          <a:ext cx="1104829" cy="6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5,437 (51%)</a:t>
          </a: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0.68641</cdr:x>
      <cdr:y>0.23273</cdr:y>
    </cdr:from>
    <cdr:to>
      <cdr:x>0.98473</cdr:x>
      <cdr:y>0.34593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3523" y="976921"/>
          <a:ext cx="1235104" cy="531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5,235 (49%)</a:t>
          </a:r>
        </a:p>
        <a:p xmlns:a="http://schemas.openxmlformats.org/drawingml/2006/main"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0.01136</cdr:x>
      <cdr:y>0.01059</cdr:y>
    </cdr:from>
    <cdr:to>
      <cdr:x>0.98399</cdr:x>
      <cdr:y>0.17401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76295" cy="609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Graduate &amp; Professional Students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Population of Graduate &amp; Professional Students = 10,672</a:t>
          </a:r>
        </a:p>
      </cdr:txBody>
    </cdr:sp>
  </cdr:relSizeAnchor>
  <cdr:relSizeAnchor xmlns:cdr="http://schemas.openxmlformats.org/drawingml/2006/chartDrawing">
    <cdr:from>
      <cdr:x>0.26641</cdr:x>
      <cdr:y>0.69581</cdr:y>
    </cdr:from>
    <cdr:to>
      <cdr:x>0.63096</cdr:x>
      <cdr:y>0.82185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6307" y="3251100"/>
          <a:ext cx="1609629" cy="6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0.11979</cdr:x>
      <cdr:y>0.96082</cdr:y>
    </cdr:from>
    <cdr:to>
      <cdr:x>0.27325</cdr:x>
      <cdr:y>0.9975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913" y="6131719"/>
          <a:ext cx="1315523" cy="234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0.36806</cdr:x>
      <cdr:y>0.96315</cdr:y>
    </cdr:from>
    <cdr:to>
      <cdr:x>0.5</cdr:x>
      <cdr:y>0.9975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5156" y="6146602"/>
          <a:ext cx="1131094" cy="219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0.52431</cdr:x>
      <cdr:y>0.95849</cdr:y>
    </cdr:from>
    <cdr:to>
      <cdr:x>0.79514</cdr:x>
      <cdr:y>0.99875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4610" y="6116836"/>
          <a:ext cx="2321718" cy="256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0.12674</cdr:x>
      <cdr:y>0.73927</cdr:y>
    </cdr:from>
    <cdr:to>
      <cdr:x>0.2455</cdr:x>
      <cdr:y>0.834</cdr:y>
    </cdr:to>
    <cdr:sp macro="" textlink="">
      <cdr:nvSpPr>
        <cdr:cNvPr id="2928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445" y="4717851"/>
          <a:ext cx="1018104" cy="604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$27.3</a:t>
          </a:r>
        </a:p>
      </cdr:txBody>
    </cdr:sp>
  </cdr:relSizeAnchor>
  <cdr:relSizeAnchor xmlns:cdr="http://schemas.openxmlformats.org/drawingml/2006/chartDrawing">
    <cdr:from>
      <cdr:x>0.36186</cdr:x>
      <cdr:y>0.36972</cdr:y>
    </cdr:from>
    <cdr:to>
      <cdr:x>0.47261</cdr:x>
      <cdr:y>0.44575</cdr:y>
    </cdr:to>
    <cdr:sp macro="" textlink="">
      <cdr:nvSpPr>
        <cdr:cNvPr id="2928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054" y="2359461"/>
          <a:ext cx="949404" cy="485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$72.9</a:t>
          </a:r>
        </a:p>
      </cdr:txBody>
    </cdr:sp>
  </cdr:relSizeAnchor>
  <cdr:relSizeAnchor xmlns:cdr="http://schemas.openxmlformats.org/drawingml/2006/chartDrawing">
    <cdr:from>
      <cdr:x>0.13194</cdr:x>
      <cdr:y>0.80659</cdr:y>
    </cdr:from>
    <cdr:to>
      <cdr:x>0.24806</cdr:x>
      <cdr:y>0.86484</cdr:y>
    </cdr:to>
    <cdr:sp macro="" textlink="">
      <cdr:nvSpPr>
        <cdr:cNvPr id="29287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1094" y="5147477"/>
          <a:ext cx="995363" cy="37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27%</a:t>
          </a:r>
        </a:p>
      </cdr:txBody>
    </cdr:sp>
  </cdr:relSizeAnchor>
  <cdr:relSizeAnchor xmlns:cdr="http://schemas.openxmlformats.org/drawingml/2006/chartDrawing">
    <cdr:from>
      <cdr:x>0.38368</cdr:x>
      <cdr:y>0.45709</cdr:y>
    </cdr:from>
    <cdr:to>
      <cdr:x>0.49132</cdr:x>
      <cdr:y>0.51725</cdr:y>
    </cdr:to>
    <cdr:sp macro="" textlink="">
      <cdr:nvSpPr>
        <cdr:cNvPr id="292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9102" y="2917031"/>
          <a:ext cx="922734" cy="383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72%</a:t>
          </a:r>
        </a:p>
      </cdr:txBody>
    </cdr:sp>
  </cdr:relSizeAnchor>
  <cdr:relSizeAnchor xmlns:cdr="http://schemas.openxmlformats.org/drawingml/2006/chartDrawing">
    <cdr:from>
      <cdr:x>0.68924</cdr:x>
      <cdr:y>0.82525</cdr:y>
    </cdr:from>
    <cdr:to>
      <cdr:x>0.80475</cdr:x>
      <cdr:y>0.8835</cdr:y>
    </cdr:to>
    <cdr:sp macro="" textlink="">
      <cdr:nvSpPr>
        <cdr:cNvPr id="292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8477" y="5266539"/>
          <a:ext cx="990242" cy="37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$0.5</a:t>
          </a:r>
        </a:p>
      </cdr:txBody>
    </cdr:sp>
  </cdr:relSizeAnchor>
  <cdr:relSizeAnchor xmlns:cdr="http://schemas.openxmlformats.org/drawingml/2006/chartDrawing">
    <cdr:from>
      <cdr:x>0.68924</cdr:x>
      <cdr:y>0.25886</cdr:y>
    </cdr:from>
    <cdr:to>
      <cdr:x>0.93924</cdr:x>
      <cdr:y>0.33815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908477" y="1651992"/>
          <a:ext cx="2143125" cy="506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Total, $100.7 Million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0.71087</cdr:x>
      <cdr:y>0.21853</cdr:y>
    </cdr:from>
    <cdr:to>
      <cdr:x>0.97137</cdr:x>
      <cdr:y>0.32976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1114" y="893619"/>
          <a:ext cx="1136667" cy="525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10,636 (59%)</a:t>
          </a: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0.01078</cdr:x>
      <cdr:y>0.01035</cdr:y>
    </cdr:from>
    <cdr:to>
      <cdr:x>0.95621</cdr:x>
      <cdr:y>0.14808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8" y="46348"/>
          <a:ext cx="4165769" cy="560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Undergraduate Students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Population of Undergraduate Students = 17,895</a:t>
          </a:r>
        </a:p>
      </cdr:txBody>
    </cdr:sp>
  </cdr:relSizeAnchor>
  <cdr:relSizeAnchor xmlns:cdr="http://schemas.openxmlformats.org/drawingml/2006/chartDrawing">
    <cdr:from>
      <cdr:x>0.01078</cdr:x>
      <cdr:y>0.80568</cdr:y>
    </cdr:from>
    <cdr:to>
      <cdr:x>0.28252</cdr:x>
      <cdr:y>0.96888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57163"/>
          <a:ext cx="1152439" cy="656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7,259 (41%)</a:t>
          </a: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</cdr:x>
      <cdr:y>0.964</cdr:y>
    </cdr:from>
    <cdr:to>
      <cdr:x>0.26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542" y="6161189"/>
          <a:ext cx="86678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0.41325</cdr:x>
      <cdr:y>0.964</cdr:y>
    </cdr:from>
    <cdr:to>
      <cdr:x>0.4865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522" y="6161189"/>
          <a:ext cx="62863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0.58875</cdr:x>
      <cdr:y>0.964</cdr:y>
    </cdr:from>
    <cdr:to>
      <cdr:x>0.8085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2667" y="6161189"/>
          <a:ext cx="1885900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0.17168</cdr:x>
      <cdr:y>0.47737</cdr:y>
    </cdr:from>
    <cdr:to>
      <cdr:x>0.2475</cdr:x>
      <cdr:y>0.5365</cdr:y>
    </cdr:to>
    <cdr:sp macro="" textlink="">
      <cdr:nvSpPr>
        <cdr:cNvPr id="829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3398" y="3050977"/>
          <a:ext cx="650653" cy="377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52%</a:t>
          </a:r>
        </a:p>
      </cdr:txBody>
    </cdr:sp>
  </cdr:relSizeAnchor>
  <cdr:relSizeAnchor xmlns:cdr="http://schemas.openxmlformats.org/drawingml/2006/chartDrawing">
    <cdr:from>
      <cdr:x>0.411</cdr:x>
      <cdr:y>0.88953</cdr:y>
    </cdr:from>
    <cdr:to>
      <cdr:x>0.4875</cdr:x>
      <cdr:y>0.93925</cdr:y>
    </cdr:to>
    <cdr:sp macro="" textlink="">
      <cdr:nvSpPr>
        <cdr:cNvPr id="829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527227" y="5685233"/>
          <a:ext cx="656510" cy="317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11%</a:t>
          </a:r>
        </a:p>
      </cdr:txBody>
    </cdr:sp>
  </cdr:relSizeAnchor>
  <cdr:relSizeAnchor xmlns:cdr="http://schemas.openxmlformats.org/drawingml/2006/chartDrawing">
    <cdr:from>
      <cdr:x>0.64858</cdr:x>
      <cdr:y>0.67064</cdr:y>
    </cdr:from>
    <cdr:to>
      <cdr:x>0.71102</cdr:x>
      <cdr:y>0.72725</cdr:y>
    </cdr:to>
    <cdr:sp macro="" textlink="">
      <cdr:nvSpPr>
        <cdr:cNvPr id="829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171" y="4286250"/>
          <a:ext cx="535781" cy="361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37%</a:t>
          </a:r>
        </a:p>
      </cdr:txBody>
    </cdr:sp>
  </cdr:relSizeAnchor>
  <cdr:relSizeAnchor xmlns:cdr="http://schemas.openxmlformats.org/drawingml/2006/chartDrawing">
    <cdr:from>
      <cdr:x>0.12486</cdr:x>
      <cdr:y>0.39354</cdr:y>
    </cdr:from>
    <cdr:to>
      <cdr:x>0.27575</cdr:x>
      <cdr:y>0.42975</cdr:y>
    </cdr:to>
    <cdr:sp macro="" textlink="">
      <cdr:nvSpPr>
        <cdr:cNvPr id="829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1562" y="2515194"/>
          <a:ext cx="1294931" cy="23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$121</a:t>
          </a:r>
        </a:p>
      </cdr:txBody>
    </cdr:sp>
  </cdr:relSizeAnchor>
  <cdr:relSizeAnchor xmlns:cdr="http://schemas.openxmlformats.org/drawingml/2006/chartDrawing">
    <cdr:from>
      <cdr:x>0.36875</cdr:x>
      <cdr:y>0.82899</cdr:y>
    </cdr:from>
    <cdr:to>
      <cdr:x>0.50525</cdr:x>
      <cdr:y>0.89278</cdr:y>
    </cdr:to>
    <cdr:sp macro="" textlink="">
      <cdr:nvSpPr>
        <cdr:cNvPr id="829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622" y="5298281"/>
          <a:ext cx="1171446" cy="407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$26.1</a:t>
          </a:r>
        </a:p>
      </cdr:txBody>
    </cdr:sp>
  </cdr:relSizeAnchor>
  <cdr:relSizeAnchor xmlns:cdr="http://schemas.openxmlformats.org/drawingml/2006/chartDrawing">
    <cdr:from>
      <cdr:x>0.6145</cdr:x>
      <cdr:y>0.5449</cdr:y>
    </cdr:from>
    <cdr:to>
      <cdr:x>0.75125</cdr:x>
      <cdr:y>0.641</cdr:y>
    </cdr:to>
    <cdr:sp macro="" textlink="">
      <cdr:nvSpPr>
        <cdr:cNvPr id="829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3654" y="3482578"/>
          <a:ext cx="1173592" cy="614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$86.1</a:t>
          </a:r>
        </a:p>
      </cdr:txBody>
    </cdr:sp>
  </cdr:relSizeAnchor>
  <cdr:relSizeAnchor xmlns:cdr="http://schemas.openxmlformats.org/drawingml/2006/chartDrawing">
    <cdr:from>
      <cdr:x>0.48384</cdr:x>
      <cdr:y>0.22122</cdr:y>
    </cdr:from>
    <cdr:to>
      <cdr:x>0.76998</cdr:x>
      <cdr:y>0.34463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152305" y="1413867"/>
          <a:ext cx="2455664" cy="788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0.58269</cdr:x>
      <cdr:y>0.21656</cdr:y>
    </cdr:from>
    <cdr:to>
      <cdr:x>0.86883</cdr:x>
      <cdr:y>0.30505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000660" y="1384102"/>
          <a:ext cx="2455629" cy="565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itchFamily="34" charset="0"/>
              <a:cs typeface="Arial" pitchFamily="34" charset="0"/>
            </a:rPr>
            <a:t>Total</a:t>
          </a:r>
          <a:r>
            <a:rPr lang="en-US" sz="1800" b="1" baseline="0">
              <a:latin typeface="Arial" pitchFamily="34" charset="0"/>
              <a:cs typeface="Arial" pitchFamily="34" charset="0"/>
            </a:rPr>
            <a:t>, $233.2 Million </a:t>
          </a:r>
          <a:endParaRPr lang="en-US" sz="1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workbookViewId="0">
      <selection activeCell="T28" sqref="T28"/>
    </sheetView>
  </sheetViews>
  <sheetFormatPr defaultRowHeight="12.75"/>
  <cols>
    <col min="7" max="7" width="9.140625" customWidth="1"/>
    <col min="8" max="8" width="2.5703125" customWidth="1"/>
    <col min="9" max="9" width="9.85546875" customWidth="1"/>
    <col min="16" max="16" width="2.5703125" customWidth="1"/>
  </cols>
  <sheetData>
    <row r="1" spans="1:15" ht="26.25">
      <c r="A1" s="158" t="s">
        <v>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>
      <c r="B2" s="38"/>
      <c r="C2" s="39"/>
      <c r="D2" s="39"/>
      <c r="E2" s="156" t="s">
        <v>75</v>
      </c>
      <c r="F2" s="157"/>
      <c r="G2" s="157"/>
      <c r="H2" s="157"/>
      <c r="I2" s="157"/>
      <c r="J2" s="157"/>
      <c r="K2" s="157"/>
      <c r="L2" s="157"/>
      <c r="M2" s="39"/>
    </row>
    <row r="3" spans="1:15" ht="18">
      <c r="B3" s="38"/>
      <c r="C3" s="39"/>
      <c r="D3" s="39"/>
      <c r="E3" s="156" t="s">
        <v>77</v>
      </c>
      <c r="F3" s="157"/>
      <c r="G3" s="157"/>
      <c r="H3" s="157"/>
      <c r="I3" s="157"/>
      <c r="J3" s="157"/>
      <c r="K3" s="157"/>
      <c r="L3" s="157"/>
      <c r="M3" s="39"/>
    </row>
    <row r="4" spans="1:15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mergeCells count="1">
    <mergeCell ref="A1:O1"/>
  </mergeCells>
  <phoneticPr fontId="0" type="noConversion"/>
  <printOptions horizontalCentered="1" verticalCentered="1"/>
  <pageMargins left="0.31" right="0.32" top="0.5" bottom="0.61" header="0.3" footer="0.17"/>
  <pageSetup orientation="landscape" horizontalDpi="4294967293" verticalDpi="300" r:id="rId1"/>
  <headerFooter alignWithMargins="0">
    <oddFooter>&amp;L&amp;8Chart 2
Office of Institutional Research and Assessment/Office of Scholarships and Student Aid
November 2, 2009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workbookViewId="0">
      <selection activeCell="R27" sqref="R27"/>
    </sheetView>
  </sheetViews>
  <sheetFormatPr defaultRowHeight="12.75"/>
  <cols>
    <col min="7" max="7" width="9" customWidth="1"/>
    <col min="8" max="8" width="2.28515625" customWidth="1"/>
    <col min="15" max="15" width="9" customWidth="1"/>
  </cols>
  <sheetData>
    <row r="1" spans="1:15" ht="69.75" customHeight="1">
      <c r="A1" s="159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mergeCells count="1">
    <mergeCell ref="A1:O1"/>
  </mergeCells>
  <phoneticPr fontId="0" type="noConversion"/>
  <printOptions horizontalCentered="1" verticalCentered="1"/>
  <pageMargins left="0.31" right="0.32" top="0.5" bottom="0.62" header="0.51" footer="0.17"/>
  <pageSetup orientation="landscape" horizontalDpi="4294967293" verticalDpi="300" r:id="rId1"/>
  <headerFooter alignWithMargins="0">
    <oddFooter>&amp;L&amp;8Chart 6
Office of Institutional Research and Assessment/Office of Scholarships and Student Aid
November 2, 2009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workbookViewId="0">
      <selection activeCell="A53" sqref="A53"/>
    </sheetView>
  </sheetViews>
  <sheetFormatPr defaultRowHeight="12.75"/>
  <cols>
    <col min="1" max="1" width="44.28515625" bestFit="1" customWidth="1"/>
    <col min="2" max="2" width="6.42578125" style="44" bestFit="1" customWidth="1"/>
    <col min="3" max="3" width="12.28515625" style="26" bestFit="1" customWidth="1"/>
    <col min="4" max="4" width="7" customWidth="1"/>
    <col min="5" max="5" width="32.5703125" bestFit="1" customWidth="1"/>
    <col min="6" max="6" width="7.5703125" bestFit="1" customWidth="1"/>
    <col min="7" max="7" width="11.140625" customWidth="1"/>
    <col min="8" max="8" width="23.85546875" customWidth="1"/>
  </cols>
  <sheetData>
    <row r="1" spans="1:9">
      <c r="A1" s="38" t="s">
        <v>71</v>
      </c>
    </row>
    <row r="2" spans="1:9" ht="13.5" thickBot="1"/>
    <row r="3" spans="1:9" ht="13.5" thickBot="1">
      <c r="A3" s="24" t="s">
        <v>72</v>
      </c>
      <c r="B3" s="44">
        <f>SUM(C3)/E3</f>
        <v>0.62642209542479088</v>
      </c>
      <c r="C3" s="25">
        <v>17895</v>
      </c>
      <c r="E3" s="26">
        <f>SUM(C3)+C10</f>
        <v>28567</v>
      </c>
      <c r="H3" s="38" t="s">
        <v>62</v>
      </c>
    </row>
    <row r="4" spans="1:9" ht="13.5" thickBot="1">
      <c r="A4" s="48" t="s">
        <v>41</v>
      </c>
      <c r="B4" s="44">
        <f>SUM(C4)/C3</f>
        <v>0.5943559653534507</v>
      </c>
      <c r="C4" s="149">
        <v>10636</v>
      </c>
      <c r="H4" t="s">
        <v>54</v>
      </c>
      <c r="I4" s="44">
        <v>0.33</v>
      </c>
    </row>
    <row r="5" spans="1:9" ht="13.5" thickBot="1">
      <c r="A5" s="48" t="s">
        <v>42</v>
      </c>
      <c r="B5" s="44">
        <f>SUM(C5)/C3</f>
        <v>0.5943559653534507</v>
      </c>
      <c r="C5" s="149">
        <v>10636</v>
      </c>
      <c r="H5" t="s">
        <v>9</v>
      </c>
      <c r="I5" s="44">
        <v>0.65</v>
      </c>
    </row>
    <row r="6" spans="1:9" ht="13.5" thickBot="1">
      <c r="A6" s="48" t="s">
        <v>0</v>
      </c>
      <c r="C6" s="93">
        <f>C3-C5</f>
        <v>7259</v>
      </c>
      <c r="H6" t="s">
        <v>53</v>
      </c>
      <c r="I6" s="44">
        <v>0.02</v>
      </c>
    </row>
    <row r="7" spans="1:9" ht="13.5" thickBot="1">
      <c r="A7" s="49" t="s">
        <v>2</v>
      </c>
      <c r="B7" s="44">
        <f>SUM(C7)/C5</f>
        <v>0.54691613388491911</v>
      </c>
      <c r="C7" s="108">
        <v>5817</v>
      </c>
      <c r="D7" s="26">
        <f>C3-C7</f>
        <v>12078</v>
      </c>
      <c r="E7" s="54" t="s">
        <v>8</v>
      </c>
      <c r="I7" s="44">
        <f>SUM(I4:I6)</f>
        <v>1</v>
      </c>
    </row>
    <row r="8" spans="1:9" ht="13.5" thickBot="1">
      <c r="A8" s="48" t="s">
        <v>3</v>
      </c>
      <c r="B8" s="44">
        <f>SUM(C8)/C5</f>
        <v>0.45308386611508084</v>
      </c>
      <c r="C8" s="106">
        <f>C4-C7</f>
        <v>4819</v>
      </c>
    </row>
    <row r="9" spans="1:9" ht="13.5" thickBot="1">
      <c r="B9" s="44">
        <f>SUM(B7:B8)</f>
        <v>1</v>
      </c>
      <c r="C9" s="104"/>
    </row>
    <row r="10" spans="1:9" ht="13.5" thickBot="1">
      <c r="A10" s="24" t="s">
        <v>73</v>
      </c>
      <c r="B10" s="44">
        <f>SUM(C10)/E3</f>
        <v>0.37357790457520917</v>
      </c>
      <c r="C10" s="25">
        <v>10672</v>
      </c>
    </row>
    <row r="11" spans="1:9" ht="13.5" thickBot="1">
      <c r="A11" s="48" t="s">
        <v>41</v>
      </c>
      <c r="C11" s="149">
        <v>5235</v>
      </c>
    </row>
    <row r="12" spans="1:9" ht="13.5" thickBot="1">
      <c r="A12" s="48" t="s">
        <v>42</v>
      </c>
      <c r="C12" s="149">
        <v>5235</v>
      </c>
    </row>
    <row r="13" spans="1:9" ht="13.5" thickBot="1">
      <c r="A13" s="48" t="s">
        <v>0</v>
      </c>
      <c r="C13" s="94">
        <f>C10-C12</f>
        <v>5437</v>
      </c>
      <c r="E13" s="47" t="s">
        <v>1</v>
      </c>
      <c r="F13" s="26">
        <f>SUM(C5+C12)</f>
        <v>15871</v>
      </c>
      <c r="G13" s="44">
        <f>SUM(G14:G15)</f>
        <v>1</v>
      </c>
    </row>
    <row r="14" spans="1:9" ht="13.5" thickBot="1">
      <c r="A14" s="49" t="s">
        <v>2</v>
      </c>
      <c r="B14" s="44">
        <f>SUM(C14)/C12</f>
        <v>0.82999044890162366</v>
      </c>
      <c r="C14" s="108">
        <v>4345</v>
      </c>
      <c r="E14" s="49" t="s">
        <v>4</v>
      </c>
      <c r="F14" s="26">
        <f>SUM(C7+C14)</f>
        <v>10162</v>
      </c>
      <c r="G14" s="44">
        <f>SUM(F14)/F13</f>
        <v>0.64028731648919412</v>
      </c>
    </row>
    <row r="15" spans="1:9" ht="13.5" thickBot="1">
      <c r="A15" s="48" t="s">
        <v>3</v>
      </c>
      <c r="B15" s="44">
        <f>SUM(C15)/C12</f>
        <v>0.17000955109837632</v>
      </c>
      <c r="C15" s="106">
        <f>C11-C14</f>
        <v>890</v>
      </c>
      <c r="E15" s="50" t="s">
        <v>5</v>
      </c>
      <c r="F15" s="26">
        <f>C8+C15</f>
        <v>5709</v>
      </c>
      <c r="G15" s="44">
        <f>SUM(F15)/F13</f>
        <v>0.35971268351080588</v>
      </c>
    </row>
    <row r="17" spans="1:7" ht="13.5" thickBot="1">
      <c r="F17" s="44"/>
    </row>
    <row r="18" spans="1:7" ht="13.5" thickBot="1">
      <c r="A18" s="24" t="s">
        <v>43</v>
      </c>
      <c r="B18" s="44">
        <f>C18/E3</f>
        <v>0.62642209542479088</v>
      </c>
      <c r="C18" s="25">
        <f>C3</f>
        <v>17895</v>
      </c>
      <c r="E18" t="s">
        <v>44</v>
      </c>
      <c r="F18" s="44">
        <f>SUM(G18)/G20</f>
        <v>0.57242668765990945</v>
      </c>
      <c r="G18" s="26">
        <f>C7</f>
        <v>5817</v>
      </c>
    </row>
    <row r="19" spans="1:7" ht="13.5" thickBot="1">
      <c r="A19" s="24" t="s">
        <v>45</v>
      </c>
      <c r="B19" s="44">
        <f>C19/E3</f>
        <v>0.37357790457520917</v>
      </c>
      <c r="C19" s="25">
        <f>C10</f>
        <v>10672</v>
      </c>
      <c r="E19" t="s">
        <v>46</v>
      </c>
      <c r="F19" s="44">
        <f>SUM(G19)/G20</f>
        <v>0.42757331234009055</v>
      </c>
      <c r="G19" s="26">
        <f>C14</f>
        <v>4345</v>
      </c>
    </row>
    <row r="20" spans="1:7">
      <c r="F20" s="44">
        <f>SUM(F18:F19)</f>
        <v>1</v>
      </c>
      <c r="G20">
        <f>SUM(G18:G19)</f>
        <v>10162</v>
      </c>
    </row>
    <row r="21" spans="1:7" ht="13.5" thickBot="1">
      <c r="A21" t="s">
        <v>47</v>
      </c>
      <c r="B21" s="44">
        <f>SUM(C21)/C3</f>
        <v>0.4056440346465493</v>
      </c>
      <c r="C21" s="26">
        <f>C3-C22</f>
        <v>7259</v>
      </c>
    </row>
    <row r="22" spans="1:7" ht="13.5" thickBot="1">
      <c r="A22" s="24" t="s">
        <v>6</v>
      </c>
      <c r="B22" s="44">
        <f>C22/C3</f>
        <v>0.5943559653534507</v>
      </c>
      <c r="C22" s="27">
        <f>C5</f>
        <v>10636</v>
      </c>
    </row>
    <row r="23" spans="1:7" ht="13.5" thickBot="1">
      <c r="A23" s="49" t="s">
        <v>4</v>
      </c>
      <c r="B23" s="44">
        <f>SUM(C23)/C22</f>
        <v>0.54691613388491911</v>
      </c>
      <c r="C23" s="102">
        <f>C7</f>
        <v>5817</v>
      </c>
    </row>
    <row r="24" spans="1:7" ht="13.5" thickBot="1">
      <c r="A24" s="50" t="s">
        <v>5</v>
      </c>
      <c r="B24" s="44">
        <f>SUM(C24)/C22</f>
        <v>0.45308386611508084</v>
      </c>
      <c r="C24" s="29">
        <f>C8</f>
        <v>4819</v>
      </c>
    </row>
    <row r="25" spans="1:7">
      <c r="A25" s="30"/>
      <c r="C25" s="7"/>
    </row>
    <row r="26" spans="1:7" ht="13.5" thickBot="1">
      <c r="A26" t="s">
        <v>47</v>
      </c>
      <c r="B26" s="44">
        <f>SUM(C26)/C10</f>
        <v>0.50946401799100449</v>
      </c>
      <c r="C26" s="26">
        <f>C10-C27</f>
        <v>5437</v>
      </c>
    </row>
    <row r="27" spans="1:7" ht="13.5" thickBot="1">
      <c r="A27" s="24" t="s">
        <v>7</v>
      </c>
      <c r="B27" s="44">
        <f>SUM(C27)/C10</f>
        <v>0.49053598200899551</v>
      </c>
      <c r="C27" s="25">
        <f>C12</f>
        <v>5235</v>
      </c>
    </row>
    <row r="28" spans="1:7">
      <c r="A28" s="49" t="s">
        <v>4</v>
      </c>
      <c r="B28" s="44">
        <f>SUM(C28)/C27</f>
        <v>0.82999044890162366</v>
      </c>
      <c r="C28" s="28">
        <f>C14</f>
        <v>4345</v>
      </c>
    </row>
    <row r="29" spans="1:7" ht="13.5" thickBot="1">
      <c r="A29" s="50" t="s">
        <v>5</v>
      </c>
      <c r="B29" s="44">
        <f>SUM(C29)/C27</f>
        <v>0.17000955109837632</v>
      </c>
      <c r="C29" s="29">
        <f>C15</f>
        <v>890</v>
      </c>
    </row>
    <row r="30" spans="1:7" ht="13.5" thickBot="1"/>
    <row r="31" spans="1:7" s="71" customFormat="1">
      <c r="A31" s="74" t="s">
        <v>48</v>
      </c>
      <c r="B31" s="75"/>
      <c r="C31" s="95"/>
      <c r="D31" s="80"/>
      <c r="E31" s="74" t="s">
        <v>37</v>
      </c>
      <c r="F31" s="82"/>
      <c r="G31" s="73"/>
    </row>
    <row r="32" spans="1:7" s="71" customFormat="1">
      <c r="A32" s="76" t="s">
        <v>28</v>
      </c>
      <c r="B32" s="70"/>
      <c r="C32" s="96"/>
      <c r="D32" s="80"/>
      <c r="E32" s="76" t="s">
        <v>28</v>
      </c>
      <c r="F32" s="83"/>
      <c r="G32" s="73"/>
    </row>
    <row r="33" spans="1:7" s="71" customFormat="1">
      <c r="A33" s="77" t="s">
        <v>29</v>
      </c>
      <c r="B33" s="72">
        <f>C33/$C$36</f>
        <v>0.64969825665363445</v>
      </c>
      <c r="C33" s="88">
        <f>'SAO Report Graphs Data'!E4</f>
        <v>74445435</v>
      </c>
      <c r="D33" s="81"/>
      <c r="E33" s="77" t="s">
        <v>29</v>
      </c>
      <c r="F33" s="84">
        <f>G33/$G$36</f>
        <v>0.39309468518237722</v>
      </c>
      <c r="G33" s="87">
        <f>'SAO Report Graphs Data'!D4</f>
        <v>46635595</v>
      </c>
    </row>
    <row r="34" spans="1:7" s="71" customFormat="1">
      <c r="A34" s="77" t="s">
        <v>30</v>
      </c>
      <c r="B34" s="72">
        <f>C34/$C$36</f>
        <v>8.0143147644294463E-2</v>
      </c>
      <c r="C34" s="88">
        <f>'SAO Report Graphs Data'!E5</f>
        <v>9183173</v>
      </c>
      <c r="D34" s="81"/>
      <c r="E34" s="77" t="s">
        <v>30</v>
      </c>
      <c r="F34" s="84">
        <f>G34/$G$36</f>
        <v>0.14234042883718631</v>
      </c>
      <c r="G34" s="87">
        <f>'SAO Report Graphs Data'!D5</f>
        <v>16886849</v>
      </c>
    </row>
    <row r="35" spans="1:7" s="71" customFormat="1">
      <c r="A35" s="77" t="s">
        <v>31</v>
      </c>
      <c r="B35" s="72">
        <f>C35/$C$36</f>
        <v>0.27015859570207107</v>
      </c>
      <c r="C35" s="88">
        <f>'SAO Report Graphs Data'!E6</f>
        <v>30956023</v>
      </c>
      <c r="D35" s="81"/>
      <c r="E35" s="77" t="s">
        <v>31</v>
      </c>
      <c r="F35" s="84">
        <f>G35/$G$36</f>
        <v>0.46456488598043649</v>
      </c>
      <c r="G35" s="87">
        <f>'SAO Report Graphs Data'!D6</f>
        <v>55114609</v>
      </c>
    </row>
    <row r="36" spans="1:7" s="71" customFormat="1">
      <c r="A36" s="77" t="s">
        <v>32</v>
      </c>
      <c r="B36" s="72">
        <f>C36/$C$36</f>
        <v>1</v>
      </c>
      <c r="C36" s="88">
        <f>SUM(C33:C35)</f>
        <v>114584631</v>
      </c>
      <c r="D36" s="81"/>
      <c r="E36" s="77" t="s">
        <v>32</v>
      </c>
      <c r="F36" s="84">
        <f>G36/$G$36</f>
        <v>1</v>
      </c>
      <c r="G36" s="87">
        <f>SUM(G33:G35)</f>
        <v>118637053</v>
      </c>
    </row>
    <row r="37" spans="1:7" s="71" customFormat="1">
      <c r="A37" s="77"/>
      <c r="B37" s="72"/>
      <c r="C37" s="88"/>
      <c r="D37" s="81"/>
      <c r="E37" s="77"/>
      <c r="F37" s="78"/>
      <c r="G37" s="73"/>
    </row>
    <row r="38" spans="1:7" s="71" customFormat="1">
      <c r="A38" s="77" t="s">
        <v>33</v>
      </c>
      <c r="B38" s="72"/>
      <c r="C38" s="88"/>
      <c r="D38" s="81"/>
      <c r="E38" s="77" t="s">
        <v>33</v>
      </c>
      <c r="F38" s="84"/>
      <c r="G38" s="73"/>
    </row>
    <row r="39" spans="1:7" s="71" customFormat="1">
      <c r="A39" s="77" t="s">
        <v>34</v>
      </c>
      <c r="B39" s="72">
        <f>C39/$C$42</f>
        <v>0.28050482616643413</v>
      </c>
      <c r="C39" s="88">
        <f>'SAO Report Graphs Data'!E10</f>
        <v>32141542</v>
      </c>
      <c r="D39" s="81"/>
      <c r="E39" s="77" t="s">
        <v>34</v>
      </c>
      <c r="F39" s="84">
        <f>G39/$G$42</f>
        <v>0.66256340672926184</v>
      </c>
      <c r="G39" s="87">
        <f>'SAO Report Graphs Data'!D10</f>
        <v>78604570</v>
      </c>
    </row>
    <row r="40" spans="1:7" s="71" customFormat="1">
      <c r="A40" s="77" t="s">
        <v>35</v>
      </c>
      <c r="B40" s="72">
        <f>C40/$C$42</f>
        <v>0.71523898348985393</v>
      </c>
      <c r="C40" s="88">
        <f>'SAO Report Graphs Data'!E11</f>
        <v>81955395</v>
      </c>
      <c r="D40" s="81"/>
      <c r="E40" s="77" t="s">
        <v>35</v>
      </c>
      <c r="F40" s="84">
        <f>G40/$G$42</f>
        <v>0.32050422729229461</v>
      </c>
      <c r="G40" s="87">
        <f>'SAO Report Graphs Data'!D11</f>
        <v>38023677</v>
      </c>
    </row>
    <row r="41" spans="1:7" s="71" customFormat="1" ht="13.5" thickBot="1">
      <c r="A41" s="79" t="s">
        <v>36</v>
      </c>
      <c r="B41" s="86">
        <f>C41/$C$42</f>
        <v>4.2561903437119764E-3</v>
      </c>
      <c r="C41" s="97">
        <f>'SAO Report Graphs Data'!E12</f>
        <v>487694</v>
      </c>
      <c r="D41" s="81"/>
      <c r="E41" s="79" t="s">
        <v>36</v>
      </c>
      <c r="F41" s="85">
        <f>G41/$G$42</f>
        <v>1.6932365978443515E-2</v>
      </c>
      <c r="G41" s="87">
        <f>'SAO Report Graphs Data'!D12</f>
        <v>2008806</v>
      </c>
    </row>
    <row r="42" spans="1:7">
      <c r="C42" s="26">
        <f>SUM(C39:C41)</f>
        <v>114584631</v>
      </c>
      <c r="G42" s="87">
        <f>SUM(G39:G41)</f>
        <v>118637053</v>
      </c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workbookViewId="0">
      <selection activeCell="I45" sqref="I45"/>
    </sheetView>
  </sheetViews>
  <sheetFormatPr defaultRowHeight="12.75"/>
  <cols>
    <col min="1" max="1" width="31.7109375" bestFit="1" customWidth="1"/>
    <col min="4" max="4" width="11.140625" style="26" bestFit="1" customWidth="1"/>
    <col min="5" max="5" width="11.28515625" style="26" customWidth="1"/>
    <col min="6" max="6" width="12.85546875" style="26" customWidth="1"/>
    <col min="7" max="7" width="11.140625" bestFit="1" customWidth="1"/>
    <col min="8" max="8" width="9.7109375" customWidth="1"/>
    <col min="9" max="9" width="15.28515625" customWidth="1"/>
    <col min="10" max="10" width="9" customWidth="1"/>
    <col min="11" max="11" width="6.85546875" customWidth="1"/>
  </cols>
  <sheetData>
    <row r="1" spans="1:14">
      <c r="A1" t="s">
        <v>57</v>
      </c>
      <c r="B1" s="38" t="s">
        <v>71</v>
      </c>
    </row>
    <row r="2" spans="1:14" ht="13.5" thickBot="1"/>
    <row r="3" spans="1:14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14" ht="13.5" thickBot="1">
      <c r="A4" s="33" t="s">
        <v>29</v>
      </c>
      <c r="B4" s="42">
        <f>(D4+E4)/$F$7</f>
        <v>0.51916711998357756</v>
      </c>
      <c r="D4" s="147">
        <v>46635595</v>
      </c>
      <c r="E4" s="147">
        <v>74445435</v>
      </c>
      <c r="F4" s="104">
        <f>SUM(D4:E4)</f>
        <v>121081030</v>
      </c>
      <c r="H4" s="119">
        <f>F4/1000000</f>
        <v>121.08103</v>
      </c>
    </row>
    <row r="5" spans="1:14" ht="13.5" thickBot="1">
      <c r="A5" s="34" t="s">
        <v>30</v>
      </c>
      <c r="B5" s="42">
        <f>(D5+E5)/$F$7</f>
        <v>0.1117821531551929</v>
      </c>
      <c r="D5" s="147">
        <v>16886849</v>
      </c>
      <c r="E5" s="147">
        <v>9183173</v>
      </c>
      <c r="F5" s="104">
        <f>SUM(D5:E5)</f>
        <v>26070022</v>
      </c>
      <c r="H5" s="119">
        <f>F5/1000000</f>
        <v>26.070022000000002</v>
      </c>
    </row>
    <row r="6" spans="1:14" ht="13.5" thickBot="1">
      <c r="A6" s="34" t="s">
        <v>31</v>
      </c>
      <c r="B6" s="42">
        <f>(D6+E6)/$F$7</f>
        <v>0.36905072686122958</v>
      </c>
      <c r="D6" s="147">
        <v>55114609</v>
      </c>
      <c r="E6" s="147">
        <v>30956023</v>
      </c>
      <c r="F6" s="104">
        <f>SUM(D6:E6)</f>
        <v>86070632</v>
      </c>
      <c r="H6" s="119">
        <f>F6/1000000</f>
        <v>86.070632000000003</v>
      </c>
    </row>
    <row r="7" spans="1:14" ht="13.5" thickBot="1">
      <c r="A7" s="35" t="s">
        <v>32</v>
      </c>
      <c r="B7" s="43">
        <v>1</v>
      </c>
      <c r="D7" s="104">
        <f>SUM(D4:D6)</f>
        <v>118637053</v>
      </c>
      <c r="E7" s="104">
        <f>SUM(E4:E6)</f>
        <v>114584631</v>
      </c>
      <c r="F7" s="26">
        <f>D7+E7</f>
        <v>233221684</v>
      </c>
      <c r="H7" s="121">
        <f>SUM(H4:H6)</f>
        <v>233.22168399999998</v>
      </c>
    </row>
    <row r="8" spans="1:14" ht="13.5" thickBot="1">
      <c r="A8" s="51"/>
      <c r="B8" s="52"/>
      <c r="D8" s="104"/>
      <c r="E8" s="104"/>
    </row>
    <row r="9" spans="1:14" ht="13.5" thickBot="1">
      <c r="A9" s="31" t="s">
        <v>33</v>
      </c>
      <c r="B9" s="32" t="s">
        <v>16</v>
      </c>
      <c r="D9" s="104"/>
      <c r="E9" s="104"/>
      <c r="H9" s="26" t="s">
        <v>55</v>
      </c>
      <c r="I9" s="26" t="s">
        <v>56</v>
      </c>
      <c r="J9" t="s">
        <v>58</v>
      </c>
    </row>
    <row r="10" spans="1:14" ht="13.5" thickBot="1">
      <c r="A10" s="33" t="s">
        <v>34</v>
      </c>
      <c r="B10" s="42">
        <f>(D10+E10)/$F$13</f>
        <v>0.47485341028581202</v>
      </c>
      <c r="C10" s="44">
        <f>D10/$D$13</f>
        <v>0.66256340672926184</v>
      </c>
      <c r="D10" s="147">
        <v>78604570</v>
      </c>
      <c r="E10" s="147">
        <v>32141542</v>
      </c>
      <c r="F10" s="104">
        <f>SUM(D10:E10)</f>
        <v>110746112</v>
      </c>
      <c r="G10" s="121">
        <f>F10/1000000</f>
        <v>110.746112</v>
      </c>
      <c r="H10" s="44">
        <f>D10/D13</f>
        <v>0.66256340672926184</v>
      </c>
      <c r="I10" s="44">
        <f>E10/E13</f>
        <v>0.28050482616643413</v>
      </c>
      <c r="J10" s="44">
        <f>F10/F13</f>
        <v>0.47485341028581202</v>
      </c>
      <c r="N10" s="121"/>
    </row>
    <row r="11" spans="1:14" ht="13.5" thickBot="1">
      <c r="A11" s="34" t="s">
        <v>49</v>
      </c>
      <c r="B11" s="42">
        <f>(D11+E11)/$F$13</f>
        <v>0.51444218197138136</v>
      </c>
      <c r="D11" s="147">
        <v>38023677</v>
      </c>
      <c r="E11" s="147">
        <v>81955395</v>
      </c>
      <c r="F11" s="104">
        <f>SUM(D11:E11)</f>
        <v>119979072</v>
      </c>
      <c r="G11" s="121">
        <f>F11/1000000</f>
        <v>119.979072</v>
      </c>
      <c r="H11" s="44">
        <f>D11/D13</f>
        <v>0.32050422729229461</v>
      </c>
      <c r="I11" s="44">
        <f>E11/E13</f>
        <v>0.71523898348985393</v>
      </c>
      <c r="J11" s="44">
        <f>F11/F13</f>
        <v>0.51444218197138136</v>
      </c>
      <c r="N11" s="121"/>
    </row>
    <row r="12" spans="1:14" ht="13.5" thickBot="1">
      <c r="A12" s="34" t="s">
        <v>36</v>
      </c>
      <c r="B12" s="42">
        <f>(D12+E12)/$F$13</f>
        <v>1.0704407742806624E-2</v>
      </c>
      <c r="D12" s="147">
        <v>2008806</v>
      </c>
      <c r="E12" s="147">
        <v>487694</v>
      </c>
      <c r="F12" s="104">
        <f>SUM(D12:E12)</f>
        <v>2496500</v>
      </c>
      <c r="G12" s="121">
        <f>F12/1000000</f>
        <v>2.4965000000000002</v>
      </c>
      <c r="H12" s="44">
        <f>D12/D13</f>
        <v>1.6932365978443515E-2</v>
      </c>
      <c r="I12" s="44">
        <f>E12/E13</f>
        <v>4.2561903437119764E-3</v>
      </c>
      <c r="J12" s="44">
        <f>F12/F13</f>
        <v>1.0704407742806624E-2</v>
      </c>
      <c r="N12" s="121"/>
    </row>
    <row r="13" spans="1:14" ht="13.5" thickBot="1">
      <c r="A13" s="35" t="s">
        <v>32</v>
      </c>
      <c r="B13" s="43">
        <f>SUM(B10:B12)</f>
        <v>1</v>
      </c>
      <c r="D13" s="104">
        <f>SUM(D10:D12)</f>
        <v>118637053</v>
      </c>
      <c r="E13" s="104">
        <f>SUM(E10:E12)</f>
        <v>114584631</v>
      </c>
      <c r="F13" s="26">
        <f>D13+E13</f>
        <v>233221684</v>
      </c>
      <c r="G13" s="121">
        <f>F13/1000000</f>
        <v>233.22168400000001</v>
      </c>
      <c r="N13" s="121"/>
    </row>
    <row r="14" spans="1:14">
      <c r="B14" s="44"/>
      <c r="D14" s="104"/>
      <c r="E14" s="104"/>
    </row>
    <row r="15" spans="1:14">
      <c r="B15" s="44"/>
      <c r="D15" s="104"/>
      <c r="E15" s="104"/>
    </row>
    <row r="16" spans="1:14" ht="13.5" thickBot="1">
      <c r="A16" t="s">
        <v>20</v>
      </c>
      <c r="B16" s="42">
        <f>(D16+E16)/$F$23</f>
        <v>5.1168462534555752E-2</v>
      </c>
      <c r="D16" s="148">
        <v>11561703</v>
      </c>
      <c r="E16" s="147">
        <v>371892</v>
      </c>
      <c r="F16" s="104">
        <f t="shared" ref="F16:F23" si="0">SUM(D16:E16)</f>
        <v>11933595</v>
      </c>
      <c r="G16" s="121">
        <f t="shared" ref="G16:G23" si="1">F16/1000000</f>
        <v>11.933595</v>
      </c>
    </row>
    <row r="17" spans="1:11" ht="13.5" thickBot="1">
      <c r="A17" t="s">
        <v>21</v>
      </c>
      <c r="B17" s="42">
        <f t="shared" ref="B17:B22" si="2">(D17+E17)/$F$23</f>
        <v>9.0763820228654216E-2</v>
      </c>
      <c r="D17" s="147">
        <v>15217633</v>
      </c>
      <c r="E17" s="147">
        <v>5950458</v>
      </c>
      <c r="F17" s="104">
        <f t="shared" si="0"/>
        <v>21168091</v>
      </c>
      <c r="G17" s="121">
        <f t="shared" si="1"/>
        <v>21.168091</v>
      </c>
    </row>
    <row r="18" spans="1:11" ht="13.5" thickBot="1">
      <c r="A18" t="s">
        <v>22</v>
      </c>
      <c r="B18" s="42">
        <f t="shared" si="2"/>
        <v>0.33292112752260206</v>
      </c>
      <c r="D18" s="147">
        <v>51825234</v>
      </c>
      <c r="E18" s="147">
        <v>25819192</v>
      </c>
      <c r="F18" s="104">
        <f t="shared" si="0"/>
        <v>77644426</v>
      </c>
      <c r="G18" s="121">
        <f t="shared" si="1"/>
        <v>77.644425999999996</v>
      </c>
    </row>
    <row r="19" spans="1:11" ht="13.5" thickBot="1">
      <c r="A19" t="s">
        <v>23</v>
      </c>
      <c r="B19" s="42">
        <f t="shared" si="2"/>
        <v>0.45729424970621513</v>
      </c>
      <c r="D19" s="147">
        <v>33065086</v>
      </c>
      <c r="E19" s="147">
        <v>73585849</v>
      </c>
      <c r="F19" s="104">
        <f t="shared" si="0"/>
        <v>106650935</v>
      </c>
      <c r="G19" s="121">
        <f t="shared" si="1"/>
        <v>106.650935</v>
      </c>
    </row>
    <row r="20" spans="1:11" ht="13.5" thickBot="1">
      <c r="A20" t="s">
        <v>50</v>
      </c>
      <c r="B20" s="42">
        <f t="shared" si="2"/>
        <v>2.1018332926538683E-2</v>
      </c>
      <c r="D20" s="147">
        <v>1669216</v>
      </c>
      <c r="E20" s="147">
        <v>3232715</v>
      </c>
      <c r="F20" s="104">
        <f t="shared" si="0"/>
        <v>4901931</v>
      </c>
      <c r="G20" s="121">
        <f t="shared" si="1"/>
        <v>4.9019310000000003</v>
      </c>
    </row>
    <row r="21" spans="1:11" ht="13.5" thickBot="1">
      <c r="A21" t="s">
        <v>25</v>
      </c>
      <c r="B21" s="42">
        <f t="shared" si="2"/>
        <v>3.6129599338627534E-2</v>
      </c>
      <c r="D21" s="147">
        <v>3289375</v>
      </c>
      <c r="E21" s="147">
        <v>5136831</v>
      </c>
      <c r="F21" s="104">
        <f t="shared" si="0"/>
        <v>8426206</v>
      </c>
      <c r="G21" s="121">
        <f t="shared" si="1"/>
        <v>8.4262060000000005</v>
      </c>
    </row>
    <row r="22" spans="1:11" ht="13.5" thickBot="1">
      <c r="A22" t="s">
        <v>26</v>
      </c>
      <c r="B22" s="42">
        <f t="shared" si="2"/>
        <v>1.0704407742806624E-2</v>
      </c>
      <c r="D22" s="147">
        <v>2008806</v>
      </c>
      <c r="E22" s="147">
        <v>487694</v>
      </c>
      <c r="F22" s="104">
        <f t="shared" si="0"/>
        <v>2496500</v>
      </c>
      <c r="G22" s="121">
        <f t="shared" si="1"/>
        <v>2.4965000000000002</v>
      </c>
    </row>
    <row r="23" spans="1:11">
      <c r="A23" t="s">
        <v>51</v>
      </c>
      <c r="B23" s="44">
        <f>SUM(B16:B22)</f>
        <v>1</v>
      </c>
      <c r="D23" s="26">
        <f>SUM(D16:D22)</f>
        <v>118637053</v>
      </c>
      <c r="E23" s="26">
        <f>SUM(E16:E22)</f>
        <v>114584631</v>
      </c>
      <c r="F23" s="104">
        <f t="shared" si="0"/>
        <v>233221684</v>
      </c>
      <c r="G23" s="121">
        <f t="shared" si="1"/>
        <v>233.22168400000001</v>
      </c>
    </row>
    <row r="25" spans="1:11" ht="13.5" thickBot="1">
      <c r="E25" s="107"/>
    </row>
    <row r="26" spans="1:11" ht="13.5" thickBot="1">
      <c r="A26" s="24" t="s">
        <v>78</v>
      </c>
      <c r="B26" s="36">
        <f>'Profile Graphs Data'!E3</f>
        <v>28567</v>
      </c>
      <c r="I26" s="26"/>
      <c r="K26" s="26"/>
    </row>
    <row r="27" spans="1:11" ht="13.5" thickBot="1">
      <c r="A27" s="51"/>
      <c r="B27" s="53"/>
      <c r="I27" s="26"/>
      <c r="K27" s="26"/>
    </row>
    <row r="28" spans="1:11" ht="27" thickBot="1">
      <c r="A28" s="24" t="s">
        <v>41</v>
      </c>
      <c r="B28" s="37">
        <f>'Profile Graphs Data'!F13</f>
        <v>15871</v>
      </c>
      <c r="C28" s="44">
        <f>SUM(B28)/B26</f>
        <v>0.55557111352259603</v>
      </c>
      <c r="D28" s="89"/>
      <c r="K28" s="26"/>
    </row>
    <row r="29" spans="1:11" ht="13.5" thickBot="1">
      <c r="A29" s="51"/>
      <c r="B29" s="53"/>
    </row>
    <row r="30" spans="1:11" ht="13.5" thickBot="1">
      <c r="A30" s="24" t="s">
        <v>52</v>
      </c>
      <c r="B30" s="37">
        <f>'Profile Graphs Data'!F13</f>
        <v>15871</v>
      </c>
    </row>
    <row r="31" spans="1:11">
      <c r="H31" s="26"/>
      <c r="J31" s="26"/>
    </row>
    <row r="33" spans="1:11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>
      <c r="A34" t="s">
        <v>20</v>
      </c>
      <c r="C34" s="23">
        <f>D34/$D$37</f>
        <v>0.14708690601576982</v>
      </c>
      <c r="D34" s="55">
        <f>D16</f>
        <v>11561703</v>
      </c>
      <c r="E34" s="121">
        <f>D34/1000000</f>
        <v>11.561703</v>
      </c>
      <c r="F34" s="26">
        <f>E16</f>
        <v>371892</v>
      </c>
      <c r="G34" s="23">
        <f>F34/$F$37</f>
        <v>1.1570446744589914E-2</v>
      </c>
      <c r="H34" s="121">
        <f>F34/1000000</f>
        <v>0.371892</v>
      </c>
      <c r="I34" s="26">
        <f>F16</f>
        <v>11933595</v>
      </c>
      <c r="J34" s="23">
        <f>I34/$I$37</f>
        <v>0.10775633369413457</v>
      </c>
      <c r="K34" s="121">
        <f>I34/1000000</f>
        <v>11.933595</v>
      </c>
    </row>
    <row r="35" spans="1:11">
      <c r="A35" t="s">
        <v>21</v>
      </c>
      <c r="C35" s="23">
        <f>D35/$D$37</f>
        <v>0.1935973061108279</v>
      </c>
      <c r="D35" s="55">
        <f>D17</f>
        <v>15217633</v>
      </c>
      <c r="E35" s="121">
        <f>D35/1000000</f>
        <v>15.217632999999999</v>
      </c>
      <c r="F35" s="26">
        <f>E17</f>
        <v>5950458</v>
      </c>
      <c r="G35" s="23">
        <f>F35/$F$37</f>
        <v>0.18513293481687967</v>
      </c>
      <c r="H35" s="121">
        <f>F35/1000000</f>
        <v>5.9504580000000002</v>
      </c>
      <c r="I35" s="26">
        <f>F17</f>
        <v>21168091</v>
      </c>
      <c r="J35" s="23">
        <f>I35/$I$37</f>
        <v>0.19114071471872529</v>
      </c>
      <c r="K35" s="121">
        <f>I35/1000000</f>
        <v>21.168091</v>
      </c>
    </row>
    <row r="36" spans="1:11">
      <c r="A36" t="s">
        <v>22</v>
      </c>
      <c r="C36" s="23">
        <f>D36/$D$37</f>
        <v>0.65931578787340228</v>
      </c>
      <c r="D36" s="55">
        <f>D18</f>
        <v>51825234</v>
      </c>
      <c r="E36" s="121">
        <f>D36/1000000</f>
        <v>51.825234000000002</v>
      </c>
      <c r="F36" s="26">
        <f>E18</f>
        <v>25819192</v>
      </c>
      <c r="G36" s="23">
        <f>F36/$F$37</f>
        <v>0.8032966184385304</v>
      </c>
      <c r="H36" s="121">
        <f>F36/1000000</f>
        <v>25.819192000000001</v>
      </c>
      <c r="I36" s="26">
        <f>F18</f>
        <v>77644426</v>
      </c>
      <c r="J36" s="23">
        <f>I36/$I$37</f>
        <v>0.70110295158714009</v>
      </c>
      <c r="K36" s="121">
        <f>I36/1000000</f>
        <v>77.644425999999996</v>
      </c>
    </row>
    <row r="37" spans="1:11">
      <c r="C37" t="s">
        <v>38</v>
      </c>
      <c r="D37" s="26">
        <f>SUM(D34:D36)</f>
        <v>78604570</v>
      </c>
      <c r="E37" s="121">
        <f>D37/1000000</f>
        <v>78.604569999999995</v>
      </c>
      <c r="F37" s="91">
        <f>SUM(F34:F36)</f>
        <v>32141542</v>
      </c>
      <c r="G37" s="38"/>
      <c r="H37" s="121">
        <f>F37/1000000</f>
        <v>32.141542000000001</v>
      </c>
      <c r="I37" s="91">
        <f>SUM(I34:I36)</f>
        <v>110746112</v>
      </c>
      <c r="J37" s="23"/>
      <c r="K37" s="121">
        <f>I37/1000000</f>
        <v>110.746112</v>
      </c>
    </row>
    <row r="38" spans="1:11">
      <c r="J38" s="23"/>
      <c r="K38" s="26"/>
    </row>
    <row r="39" spans="1:11">
      <c r="J39" s="23"/>
      <c r="K39" s="26"/>
    </row>
    <row r="40" spans="1:11">
      <c r="J40" s="23"/>
      <c r="K40" s="26"/>
    </row>
    <row r="41" spans="1:11">
      <c r="J41" s="23"/>
      <c r="K41" s="26"/>
    </row>
    <row r="42" spans="1:11">
      <c r="K42" s="26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75" workbookViewId="0">
      <selection activeCell="Q35" sqref="Q35"/>
    </sheetView>
  </sheetViews>
  <sheetFormatPr defaultRowHeight="12.75"/>
  <cols>
    <col min="1" max="1" width="31" bestFit="1" customWidth="1"/>
    <col min="2" max="2" width="11.140625" bestFit="1" customWidth="1"/>
    <col min="3" max="3" width="13.85546875" style="22" bestFit="1" customWidth="1"/>
    <col min="4" max="4" width="13.85546875" style="22" customWidth="1"/>
    <col min="5" max="5" width="13.85546875" style="44" bestFit="1" customWidth="1"/>
    <col min="7" max="8" width="13.85546875" style="22" customWidth="1"/>
    <col min="9" max="9" width="13.85546875" style="44" bestFit="1" customWidth="1"/>
    <col min="10" max="10" width="39.42578125" bestFit="1" customWidth="1"/>
    <col min="11" max="12" width="11.140625" bestFit="1" customWidth="1"/>
    <col min="13" max="13" width="15.140625" bestFit="1" customWidth="1"/>
    <col min="15" max="15" width="10.140625" bestFit="1" customWidth="1"/>
    <col min="16" max="16" width="10.42578125" bestFit="1" customWidth="1"/>
    <col min="17" max="17" width="15.140625" bestFit="1" customWidth="1"/>
    <col min="19" max="19" width="11.140625" customWidth="1"/>
    <col min="20" max="20" width="11.140625" bestFit="1" customWidth="1"/>
  </cols>
  <sheetData>
    <row r="1" spans="1:20" ht="20.25">
      <c r="A1" s="1" t="s">
        <v>39</v>
      </c>
      <c r="B1" s="38" t="s">
        <v>71</v>
      </c>
      <c r="F1" s="2"/>
      <c r="I1" s="41"/>
      <c r="J1" t="s">
        <v>40</v>
      </c>
      <c r="K1" s="38" t="s">
        <v>71</v>
      </c>
      <c r="N1" s="150"/>
    </row>
    <row r="2" spans="1:20" ht="13.5" thickBot="1">
      <c r="A2" s="3"/>
      <c r="B2" s="4"/>
      <c r="E2" s="45"/>
      <c r="F2" s="4"/>
      <c r="I2" s="42"/>
    </row>
    <row r="3" spans="1:20" ht="13.5" thickBot="1">
      <c r="A3" s="3"/>
      <c r="B3" s="4" t="s">
        <v>11</v>
      </c>
      <c r="E3" s="45"/>
      <c r="F3" s="4" t="s">
        <v>12</v>
      </c>
      <c r="I3" s="42"/>
      <c r="J3" s="10"/>
      <c r="K3" s="160" t="s">
        <v>11</v>
      </c>
      <c r="L3" s="161"/>
      <c r="M3" s="161"/>
      <c r="N3" s="162"/>
      <c r="O3" s="163" t="s">
        <v>12</v>
      </c>
      <c r="P3" s="164"/>
      <c r="Q3" s="164"/>
      <c r="R3" s="165"/>
    </row>
    <row r="4" spans="1:20" ht="13.5" thickBot="1">
      <c r="A4" s="3"/>
      <c r="B4" s="4" t="s">
        <v>13</v>
      </c>
      <c r="C4" s="22" t="s">
        <v>14</v>
      </c>
      <c r="D4" s="22" t="s">
        <v>15</v>
      </c>
      <c r="E4" s="45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20" ht="13.5" thickBot="1">
      <c r="A5" s="3" t="s">
        <v>17</v>
      </c>
      <c r="B5" s="125">
        <v>4755</v>
      </c>
      <c r="C5" s="125">
        <v>16404.13</v>
      </c>
      <c r="D5" s="125">
        <v>78001626</v>
      </c>
      <c r="E5" s="126" t="s">
        <v>59</v>
      </c>
      <c r="F5" s="125">
        <v>1062</v>
      </c>
      <c r="G5" s="125">
        <v>33285.86</v>
      </c>
      <c r="H5" s="125">
        <v>35349579</v>
      </c>
      <c r="I5" s="127" t="s">
        <v>59</v>
      </c>
      <c r="J5" s="15" t="s">
        <v>17</v>
      </c>
      <c r="K5" s="122">
        <v>3360</v>
      </c>
      <c r="L5" s="122">
        <v>30567.65</v>
      </c>
      <c r="M5" s="123">
        <v>102707305</v>
      </c>
      <c r="N5" s="111" t="s">
        <v>59</v>
      </c>
      <c r="O5" s="110">
        <v>985</v>
      </c>
      <c r="P5" s="110">
        <v>43368.78</v>
      </c>
      <c r="Q5" s="112">
        <v>42718253</v>
      </c>
      <c r="R5" s="99" t="s">
        <v>59</v>
      </c>
      <c r="T5" s="26">
        <f>Q5+M5</f>
        <v>145425558</v>
      </c>
    </row>
    <row r="6" spans="1:20" ht="13.5" thickBot="1">
      <c r="A6" s="3" t="s">
        <v>18</v>
      </c>
      <c r="B6" s="125">
        <v>4755</v>
      </c>
      <c r="C6" s="125">
        <v>5219.82</v>
      </c>
      <c r="D6" s="125">
        <v>24820225</v>
      </c>
      <c r="E6" s="126" t="s">
        <v>59</v>
      </c>
      <c r="F6" s="125">
        <v>1062</v>
      </c>
      <c r="G6" s="125">
        <v>11222.5</v>
      </c>
      <c r="H6" s="125">
        <v>11918299</v>
      </c>
      <c r="I6" s="127" t="s">
        <v>59</v>
      </c>
      <c r="J6" s="16" t="s">
        <v>18</v>
      </c>
      <c r="K6" s="105">
        <v>3360</v>
      </c>
      <c r="L6" s="113">
        <v>4728.05</v>
      </c>
      <c r="M6" s="113">
        <v>15886259</v>
      </c>
      <c r="N6" s="114" t="s">
        <v>59</v>
      </c>
      <c r="O6" s="113">
        <v>985</v>
      </c>
      <c r="P6" s="113">
        <v>7014.43</v>
      </c>
      <c r="Q6" s="115">
        <v>6909209</v>
      </c>
      <c r="R6" s="99" t="s">
        <v>59</v>
      </c>
      <c r="T6" s="26">
        <f>Q6+M6</f>
        <v>22795468</v>
      </c>
    </row>
    <row r="7" spans="1:20" ht="13.5" thickBot="1">
      <c r="A7" s="3" t="s">
        <v>19</v>
      </c>
      <c r="B7" s="125">
        <v>4755</v>
      </c>
      <c r="C7" s="125">
        <v>11106.39</v>
      </c>
      <c r="D7" s="125">
        <v>52810886</v>
      </c>
      <c r="E7" s="126" t="s">
        <v>59</v>
      </c>
      <c r="F7" s="125">
        <v>1062</v>
      </c>
      <c r="G7" s="125">
        <v>22033.5</v>
      </c>
      <c r="H7" s="125">
        <v>23399573</v>
      </c>
      <c r="I7" s="127" t="s">
        <v>59</v>
      </c>
      <c r="J7" s="17" t="s">
        <v>19</v>
      </c>
      <c r="K7" s="105">
        <v>3360</v>
      </c>
      <c r="L7" s="116">
        <v>25802.34</v>
      </c>
      <c r="M7" s="116">
        <v>86695853</v>
      </c>
      <c r="N7" s="117" t="s">
        <v>59</v>
      </c>
      <c r="O7" s="116">
        <v>985</v>
      </c>
      <c r="P7" s="116">
        <v>36283.14</v>
      </c>
      <c r="Q7" s="118">
        <v>35738893</v>
      </c>
      <c r="R7" s="100" t="s">
        <v>59</v>
      </c>
      <c r="T7" s="26">
        <f>Q7+M7</f>
        <v>122434746</v>
      </c>
    </row>
    <row r="8" spans="1:20" ht="13.5" thickBot="1">
      <c r="A8" s="3"/>
      <c r="B8" s="4" t="s">
        <v>11</v>
      </c>
      <c r="E8" s="45"/>
      <c r="F8" s="4" t="s">
        <v>12</v>
      </c>
      <c r="I8" s="42"/>
      <c r="J8" s="10"/>
      <c r="K8" s="160" t="s">
        <v>11</v>
      </c>
      <c r="L8" s="161"/>
      <c r="M8" s="161"/>
      <c r="N8" s="162"/>
      <c r="O8" s="163" t="s">
        <v>12</v>
      </c>
      <c r="P8" s="164"/>
      <c r="Q8" s="164"/>
      <c r="R8" s="165"/>
    </row>
    <row r="9" spans="1:20" ht="13.5" thickBot="1">
      <c r="A9" s="3"/>
      <c r="B9" s="4" t="s">
        <v>13</v>
      </c>
      <c r="C9" s="22" t="s">
        <v>14</v>
      </c>
      <c r="D9" s="22" t="s">
        <v>15</v>
      </c>
      <c r="E9" s="45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20" ht="13.5" thickBot="1">
      <c r="A10" s="3" t="s">
        <v>20</v>
      </c>
      <c r="B10" s="128">
        <v>2292</v>
      </c>
      <c r="C10" s="130">
        <v>3889.65</v>
      </c>
      <c r="D10" s="130">
        <v>8915075</v>
      </c>
      <c r="E10" s="131">
        <f t="shared" ref="E10:E16" si="0">D10/$D$17</f>
        <v>0.15622945015143966</v>
      </c>
      <c r="F10" s="130">
        <v>355</v>
      </c>
      <c r="G10" s="130">
        <v>4113.2700000000004</v>
      </c>
      <c r="H10" s="130">
        <v>1460210</v>
      </c>
      <c r="I10" s="132">
        <f t="shared" ref="I10:I16" si="1">H10/$H$17</f>
        <v>6.0215669756798318E-2</v>
      </c>
      <c r="J10" s="15" t="s">
        <v>20</v>
      </c>
      <c r="K10" s="106">
        <v>46</v>
      </c>
      <c r="L10" s="101">
        <v>3858.52</v>
      </c>
      <c r="M10" s="103">
        <v>177492</v>
      </c>
      <c r="N10" s="98">
        <f t="shared" ref="N10:N16" si="2">(M10/$M$17)*100</f>
        <v>0.24106239232598767</v>
      </c>
      <c r="O10" s="106">
        <v>16</v>
      </c>
      <c r="P10" s="101">
        <v>5005.63</v>
      </c>
      <c r="Q10" s="103">
        <v>80090</v>
      </c>
      <c r="R10" s="98">
        <f t="shared" ref="R10:R16" si="3">(Q10/$Q$17)*100</f>
        <v>0.29601083542322382</v>
      </c>
      <c r="T10" s="26">
        <f t="shared" ref="T10:T17" si="4">Q10+M10</f>
        <v>257582</v>
      </c>
    </row>
    <row r="11" spans="1:20" ht="13.5" thickBot="1">
      <c r="A11" s="3" t="s">
        <v>21</v>
      </c>
      <c r="B11" s="144">
        <v>3597</v>
      </c>
      <c r="C11" s="133">
        <v>3769.16</v>
      </c>
      <c r="D11" s="130">
        <v>13557683</v>
      </c>
      <c r="E11" s="131">
        <f t="shared" si="0"/>
        <v>0.23758738545862157</v>
      </c>
      <c r="F11" s="130">
        <v>11</v>
      </c>
      <c r="G11" s="130">
        <v>2829.09</v>
      </c>
      <c r="H11" s="130">
        <v>31120</v>
      </c>
      <c r="I11" s="132">
        <f t="shared" si="1"/>
        <v>1.2833165386016831E-3</v>
      </c>
      <c r="J11" s="16" t="s">
        <v>21</v>
      </c>
      <c r="K11" s="108">
        <v>247</v>
      </c>
      <c r="L11" s="109">
        <v>5476.85</v>
      </c>
      <c r="M11" s="107">
        <v>1352783</v>
      </c>
      <c r="N11" s="98">
        <f t="shared" si="2"/>
        <v>1.8372946740017948</v>
      </c>
      <c r="O11" s="108">
        <v>338</v>
      </c>
      <c r="P11" s="109">
        <v>12678.39</v>
      </c>
      <c r="Q11" s="107">
        <v>4285295</v>
      </c>
      <c r="R11" s="98">
        <f t="shared" si="3"/>
        <v>15.838353764327179</v>
      </c>
      <c r="T11" s="26">
        <f t="shared" si="4"/>
        <v>5638078</v>
      </c>
    </row>
    <row r="12" spans="1:20" ht="13.5" thickBot="1">
      <c r="A12" s="3" t="s">
        <v>22</v>
      </c>
      <c r="B12" s="128">
        <v>4221</v>
      </c>
      <c r="C12" s="130">
        <v>4183.22</v>
      </c>
      <c r="D12" s="130">
        <v>17657358</v>
      </c>
      <c r="E12" s="131">
        <f t="shared" si="0"/>
        <v>0.30943086081352361</v>
      </c>
      <c r="F12" s="130">
        <v>1052</v>
      </c>
      <c r="G12" s="130">
        <v>15546.6</v>
      </c>
      <c r="H12" s="130">
        <v>16355023</v>
      </c>
      <c r="I12" s="132">
        <f t="shared" si="1"/>
        <v>0.67444317175806279</v>
      </c>
      <c r="J12" s="16" t="s">
        <v>22</v>
      </c>
      <c r="K12" s="106">
        <v>3048</v>
      </c>
      <c r="L12" s="101">
        <v>4545.88</v>
      </c>
      <c r="M12" s="103">
        <v>13855837</v>
      </c>
      <c r="N12" s="98">
        <f t="shared" si="2"/>
        <v>18.818432463992384</v>
      </c>
      <c r="O12" s="106">
        <v>902</v>
      </c>
      <c r="P12" s="101">
        <v>8413.07</v>
      </c>
      <c r="Q12" s="103">
        <v>7588592</v>
      </c>
      <c r="R12" s="98">
        <f t="shared" si="3"/>
        <v>28.047265046897152</v>
      </c>
      <c r="T12" s="26">
        <f t="shared" si="4"/>
        <v>21444429</v>
      </c>
    </row>
    <row r="13" spans="1:20" ht="13.5" thickBot="1">
      <c r="A13" s="3" t="s">
        <v>23</v>
      </c>
      <c r="B13" s="128">
        <v>2548</v>
      </c>
      <c r="C13" s="130">
        <v>5547.44</v>
      </c>
      <c r="D13" s="130">
        <v>14134880</v>
      </c>
      <c r="E13" s="131">
        <f t="shared" si="0"/>
        <v>0.24770229418783143</v>
      </c>
      <c r="F13" s="130">
        <v>661</v>
      </c>
      <c r="G13" s="130">
        <v>7996.25</v>
      </c>
      <c r="H13" s="130">
        <v>5285519</v>
      </c>
      <c r="I13" s="132">
        <f t="shared" si="1"/>
        <v>0.21796253045608707</v>
      </c>
      <c r="J13" s="16" t="s">
        <v>23</v>
      </c>
      <c r="K13" s="106">
        <v>3019</v>
      </c>
      <c r="L13" s="101">
        <v>18089.79</v>
      </c>
      <c r="M13" s="103">
        <v>54613088</v>
      </c>
      <c r="N13" s="98">
        <f t="shared" si="2"/>
        <v>74.173267784405425</v>
      </c>
      <c r="O13" s="106">
        <v>832</v>
      </c>
      <c r="P13" s="101">
        <v>17105.61</v>
      </c>
      <c r="Q13" s="103">
        <v>14231866</v>
      </c>
      <c r="R13" s="98">
        <f t="shared" si="3"/>
        <v>52.600656065568415</v>
      </c>
      <c r="T13" s="26">
        <f t="shared" si="4"/>
        <v>68844954</v>
      </c>
    </row>
    <row r="14" spans="1:20" ht="13.5" thickBot="1">
      <c r="A14" s="3" t="s">
        <v>24</v>
      </c>
      <c r="B14" s="128">
        <v>2501</v>
      </c>
      <c r="C14" s="130">
        <v>5203.24</v>
      </c>
      <c r="D14" s="130">
        <v>13013315</v>
      </c>
      <c r="E14" s="131">
        <f t="shared" si="0"/>
        <v>0.22804777829659109</v>
      </c>
      <c r="F14" s="130">
        <v>645</v>
      </c>
      <c r="G14" s="130">
        <v>6296.66</v>
      </c>
      <c r="H14" s="130">
        <v>4061345</v>
      </c>
      <c r="I14" s="132">
        <f t="shared" si="1"/>
        <v>0.16748043725794515</v>
      </c>
      <c r="J14" s="19" t="s">
        <v>24</v>
      </c>
      <c r="K14" s="106">
        <v>3019</v>
      </c>
      <c r="L14" s="101">
        <v>18081.259999999998</v>
      </c>
      <c r="M14" s="103">
        <v>54587322</v>
      </c>
      <c r="N14" s="98">
        <f t="shared" si="2"/>
        <v>74.138273454516352</v>
      </c>
      <c r="O14" s="106">
        <v>832</v>
      </c>
      <c r="P14" s="101">
        <v>17105.61</v>
      </c>
      <c r="Q14" s="103">
        <v>14231866</v>
      </c>
      <c r="R14" s="98">
        <f t="shared" si="3"/>
        <v>52.600656065568415</v>
      </c>
      <c r="T14" s="26">
        <f t="shared" si="4"/>
        <v>68819188</v>
      </c>
    </row>
    <row r="15" spans="1:20" ht="13.5" thickBot="1">
      <c r="A15" s="3" t="s">
        <v>25</v>
      </c>
      <c r="B15" s="128">
        <v>255</v>
      </c>
      <c r="C15" s="130">
        <v>4871.2</v>
      </c>
      <c r="D15" s="130">
        <v>1242156</v>
      </c>
      <c r="E15" s="131">
        <f t="shared" si="0"/>
        <v>2.1767775243877553E-2</v>
      </c>
      <c r="F15" s="130">
        <v>70</v>
      </c>
      <c r="G15" s="130">
        <v>9511.76</v>
      </c>
      <c r="H15" s="130">
        <v>665823</v>
      </c>
      <c r="I15" s="132">
        <f t="shared" si="1"/>
        <v>2.7456994462769554E-2</v>
      </c>
      <c r="J15" s="16" t="s">
        <v>25</v>
      </c>
      <c r="K15" s="106">
        <v>399</v>
      </c>
      <c r="L15" s="101">
        <v>8257.34</v>
      </c>
      <c r="M15" s="103">
        <v>3294677</v>
      </c>
      <c r="N15" s="98">
        <f t="shared" si="2"/>
        <v>4.4746958711457872</v>
      </c>
      <c r="O15" s="106">
        <v>42</v>
      </c>
      <c r="P15" s="101">
        <v>17097.599999999999</v>
      </c>
      <c r="Q15" s="103">
        <v>718099</v>
      </c>
      <c r="R15" s="98">
        <f t="shared" si="3"/>
        <v>2.6540777238928901</v>
      </c>
      <c r="T15" s="26">
        <f t="shared" si="4"/>
        <v>4012776</v>
      </c>
    </row>
    <row r="16" spans="1:20" ht="13.5" thickBot="1">
      <c r="A16" s="3" t="s">
        <v>26</v>
      </c>
      <c r="B16" s="128">
        <v>879</v>
      </c>
      <c r="C16" s="130">
        <v>1771.14</v>
      </c>
      <c r="D16" s="130">
        <v>1556833</v>
      </c>
      <c r="E16" s="131">
        <f t="shared" si="0"/>
        <v>2.7282234144706159E-2</v>
      </c>
      <c r="F16" s="130">
        <v>244</v>
      </c>
      <c r="G16" s="130">
        <v>1852.35</v>
      </c>
      <c r="H16" s="130">
        <v>451973</v>
      </c>
      <c r="I16" s="132">
        <f t="shared" si="1"/>
        <v>1.8638317027680543E-2</v>
      </c>
      <c r="J16" s="16" t="s">
        <v>26</v>
      </c>
      <c r="K16" s="106">
        <v>34</v>
      </c>
      <c r="L16" s="101">
        <v>9858.65</v>
      </c>
      <c r="M16" s="103">
        <v>335194</v>
      </c>
      <c r="N16" s="98">
        <f t="shared" si="2"/>
        <v>0.45524681412862045</v>
      </c>
      <c r="O16" s="106">
        <v>14</v>
      </c>
      <c r="P16" s="101">
        <v>10892.86</v>
      </c>
      <c r="Q16" s="103">
        <v>152500</v>
      </c>
      <c r="R16" s="98">
        <f t="shared" si="3"/>
        <v>0.56363656389114281</v>
      </c>
      <c r="T16" s="26">
        <f t="shared" si="4"/>
        <v>487694</v>
      </c>
    </row>
    <row r="17" spans="1:20" ht="13.5" thickBot="1">
      <c r="A17" s="3" t="s">
        <v>27</v>
      </c>
      <c r="B17" s="129">
        <f>B5</f>
        <v>4755</v>
      </c>
      <c r="C17" s="134">
        <f>D17/B17</f>
        <v>12000.838065194532</v>
      </c>
      <c r="D17" s="135">
        <f>D10+D11+D12+D13+D15+D16</f>
        <v>57063985</v>
      </c>
      <c r="E17" s="136">
        <f>(E10+E11+E12+E13+E15+E16)</f>
        <v>0.99999999999999989</v>
      </c>
      <c r="F17" s="134">
        <f>F5</f>
        <v>1062</v>
      </c>
      <c r="G17" s="134">
        <f>H17/F17</f>
        <v>22833.962335216573</v>
      </c>
      <c r="H17" s="134">
        <f>H10+H11+H12+H13+H15+H16</f>
        <v>24249668</v>
      </c>
      <c r="I17" s="136">
        <f>(I10+I11+I12+I13+I15+I16)</f>
        <v>0.99999999999999989</v>
      </c>
      <c r="J17" s="17" t="s">
        <v>27</v>
      </c>
      <c r="K17" s="20">
        <f>K5</f>
        <v>3360</v>
      </c>
      <c r="L17" s="120">
        <f>M17/K17</f>
        <v>21913.413988095239</v>
      </c>
      <c r="M17" s="120">
        <f>M10+M11+M12+M13+M15+M16</f>
        <v>73629071</v>
      </c>
      <c r="N17" s="21">
        <f>(N10+N11+N12+N13+N15+N16)/100</f>
        <v>0.99999999999999989</v>
      </c>
      <c r="O17" s="20">
        <f>O5</f>
        <v>985</v>
      </c>
      <c r="P17" s="120">
        <f>Q17/O17</f>
        <v>27468.469035532995</v>
      </c>
      <c r="Q17" s="152">
        <f>Q10+Q11+Q12+Q13+Q15+Q16</f>
        <v>27056442</v>
      </c>
      <c r="R17" s="154">
        <f>(R10+R11+R12+R13+R15+R16)/100</f>
        <v>1</v>
      </c>
      <c r="T17" s="26">
        <f t="shared" si="4"/>
        <v>100685513</v>
      </c>
    </row>
    <row r="18" spans="1:20" ht="13.5" thickBot="1">
      <c r="A18" s="3"/>
      <c r="B18" s="4" t="s">
        <v>11</v>
      </c>
      <c r="E18" s="45"/>
      <c r="F18" s="4" t="s">
        <v>12</v>
      </c>
      <c r="I18" s="42"/>
      <c r="J18" s="10"/>
      <c r="K18" s="160" t="s">
        <v>11</v>
      </c>
      <c r="L18" s="161"/>
      <c r="M18" s="161"/>
      <c r="N18" s="162"/>
      <c r="O18" s="163" t="s">
        <v>12</v>
      </c>
      <c r="P18" s="164"/>
      <c r="Q18" s="164"/>
      <c r="R18" s="165"/>
    </row>
    <row r="19" spans="1:20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5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20" ht="13.5" thickBot="1">
      <c r="A20" s="3" t="s">
        <v>29</v>
      </c>
      <c r="B20" s="130">
        <v>3835</v>
      </c>
      <c r="C20" s="130">
        <v>6416.37</v>
      </c>
      <c r="D20" s="130">
        <v>24606788</v>
      </c>
      <c r="E20" s="137">
        <f>(D20/D23)*100</f>
        <v>43.121397848397727</v>
      </c>
      <c r="F20" s="130">
        <v>868</v>
      </c>
      <c r="G20" s="130">
        <v>8292.2800000000007</v>
      </c>
      <c r="H20" s="130">
        <v>7197702</v>
      </c>
      <c r="I20" s="137">
        <f>(H20/H23)*100</f>
        <v>29.681651724056596</v>
      </c>
      <c r="J20" s="15" t="s">
        <v>29</v>
      </c>
      <c r="K20" s="106">
        <v>3036</v>
      </c>
      <c r="L20" s="101">
        <v>18157.37</v>
      </c>
      <c r="M20" s="103">
        <v>55125774</v>
      </c>
      <c r="N20" s="98">
        <f>(M20/M23)*100</f>
        <v>74.869576990860025</v>
      </c>
      <c r="O20" s="106">
        <v>836</v>
      </c>
      <c r="P20" s="101">
        <v>17301.98</v>
      </c>
      <c r="Q20" s="103">
        <v>14464456</v>
      </c>
      <c r="R20" s="98">
        <f>(Q20/Q23)*100</f>
        <v>53.460303464882784</v>
      </c>
      <c r="T20" s="26">
        <f>Q20+M20</f>
        <v>69590230</v>
      </c>
    </row>
    <row r="21" spans="1:20" ht="13.5" thickBot="1">
      <c r="A21" s="3" t="s">
        <v>30</v>
      </c>
      <c r="B21" s="130">
        <v>3641</v>
      </c>
      <c r="C21" s="130">
        <v>3891.37</v>
      </c>
      <c r="D21" s="130">
        <v>14168484</v>
      </c>
      <c r="E21" s="137">
        <f>(D21/D23)*100</f>
        <v>24.829117700069492</v>
      </c>
      <c r="F21" s="130">
        <v>11</v>
      </c>
      <c r="G21" s="130">
        <v>2829.09</v>
      </c>
      <c r="H21" s="130">
        <v>31120</v>
      </c>
      <c r="I21" s="137">
        <f>(H21/H23)*100</f>
        <v>0.12833165386016832</v>
      </c>
      <c r="J21" s="16" t="s">
        <v>30</v>
      </c>
      <c r="K21" s="108">
        <v>563</v>
      </c>
      <c r="L21" s="109">
        <v>7330.78</v>
      </c>
      <c r="M21" s="107">
        <v>4127227</v>
      </c>
      <c r="N21" s="98">
        <f>(M21/M23)*100</f>
        <v>5.6054313112275995</v>
      </c>
      <c r="O21" s="108">
        <v>348</v>
      </c>
      <c r="P21" s="109">
        <v>12621.84</v>
      </c>
      <c r="Q21" s="107">
        <v>4392402</v>
      </c>
      <c r="R21" s="98">
        <f>(Q21/Q23)*100</f>
        <v>16.234218823007105</v>
      </c>
      <c r="T21" s="26">
        <f>Q21+M21</f>
        <v>8519629</v>
      </c>
    </row>
    <row r="22" spans="1:20" ht="13.5" thickBot="1">
      <c r="A22" s="3" t="s">
        <v>31</v>
      </c>
      <c r="B22" s="130">
        <v>4263</v>
      </c>
      <c r="C22" s="130">
        <v>4290.1000000000004</v>
      </c>
      <c r="D22" s="130">
        <v>18288713</v>
      </c>
      <c r="E22" s="137">
        <f>(D22/D23)*100</f>
        <v>32.049484451532784</v>
      </c>
      <c r="F22" s="130">
        <v>1053</v>
      </c>
      <c r="G22" s="130">
        <v>16164.15</v>
      </c>
      <c r="H22" s="130">
        <v>17020846</v>
      </c>
      <c r="I22" s="137">
        <f>(H22/H23)*100</f>
        <v>70.190016622083235</v>
      </c>
      <c r="J22" s="16" t="s">
        <v>31</v>
      </c>
      <c r="K22" s="106">
        <v>3056</v>
      </c>
      <c r="L22" s="101">
        <v>4704.21</v>
      </c>
      <c r="M22" s="103">
        <v>14376070</v>
      </c>
      <c r="N22" s="98">
        <f>(M22/M23)*100</f>
        <v>19.524991697912363</v>
      </c>
      <c r="O22" s="106">
        <v>911</v>
      </c>
      <c r="P22" s="101">
        <v>9000.64</v>
      </c>
      <c r="Q22" s="103">
        <v>8199584</v>
      </c>
      <c r="R22" s="98">
        <f>(Q22/Q23)*100</f>
        <v>30.305477712110111</v>
      </c>
      <c r="T22" s="26">
        <f>Q22+M22</f>
        <v>22575654</v>
      </c>
    </row>
    <row r="23" spans="1:20" ht="13.5" thickBot="1">
      <c r="A23" s="3" t="s">
        <v>32</v>
      </c>
      <c r="B23" s="134">
        <f>B17</f>
        <v>4755</v>
      </c>
      <c r="C23" s="134">
        <f>(D23/B23)</f>
        <v>12000.838065194532</v>
      </c>
      <c r="D23" s="134">
        <f>SUM(D20:D22)</f>
        <v>57063985</v>
      </c>
      <c r="E23" s="138">
        <f>(D23/D23)*100</f>
        <v>100</v>
      </c>
      <c r="F23" s="134">
        <f>F17</f>
        <v>1062</v>
      </c>
      <c r="G23" s="134">
        <f>(H23/F23)</f>
        <v>22833.962335216573</v>
      </c>
      <c r="H23" s="134">
        <f>SUM(H20:H22)</f>
        <v>24249668</v>
      </c>
      <c r="I23" s="138">
        <f>(H23/H23)*100</f>
        <v>100</v>
      </c>
      <c r="J23" s="17" t="s">
        <v>32</v>
      </c>
      <c r="K23" s="20">
        <f>K17</f>
        <v>3360</v>
      </c>
      <c r="L23" s="60">
        <f>(M23/K23)</f>
        <v>21913.413988095239</v>
      </c>
      <c r="M23" s="60">
        <f>SUM(M20:M22)</f>
        <v>73629071</v>
      </c>
      <c r="N23" s="63">
        <f>(M23/M23)*100</f>
        <v>100</v>
      </c>
      <c r="O23" s="57">
        <f>O17</f>
        <v>985</v>
      </c>
      <c r="P23" s="153">
        <f>(Q23/O23)</f>
        <v>27468.469035532995</v>
      </c>
      <c r="Q23" s="60">
        <f>SUM(Q20:Q22)</f>
        <v>27056442</v>
      </c>
      <c r="R23" s="155">
        <f>(Q23/Q23)*100</f>
        <v>100</v>
      </c>
      <c r="T23" s="26">
        <f>Q23+M23</f>
        <v>100685513</v>
      </c>
    </row>
    <row r="24" spans="1:20" ht="13.5" thickBot="1">
      <c r="A24" s="3"/>
      <c r="B24" s="4" t="s">
        <v>11</v>
      </c>
      <c r="E24" s="45"/>
      <c r="F24" s="4" t="s">
        <v>12</v>
      </c>
      <c r="I24" s="42"/>
      <c r="J24" s="10"/>
      <c r="K24" s="160" t="s">
        <v>11</v>
      </c>
      <c r="L24" s="161"/>
      <c r="M24" s="161"/>
      <c r="N24" s="162"/>
      <c r="O24" s="163" t="s">
        <v>12</v>
      </c>
      <c r="P24" s="164"/>
      <c r="Q24" s="164"/>
      <c r="R24" s="165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5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3.5" thickBot="1">
      <c r="A26" s="3" t="s">
        <v>34</v>
      </c>
      <c r="B26" s="125">
        <v>4666</v>
      </c>
      <c r="C26" s="125">
        <v>8600.5400000000009</v>
      </c>
      <c r="D26" s="125">
        <v>40130116</v>
      </c>
      <c r="E26" s="139">
        <f>(D26/D29)*100</f>
        <v>70.32476964235849</v>
      </c>
      <c r="F26" s="125">
        <v>1058</v>
      </c>
      <c r="G26" s="125">
        <v>16868.009999999998</v>
      </c>
      <c r="H26" s="125">
        <v>17846353</v>
      </c>
      <c r="I26" s="140">
        <f>(H26/H29)*100</f>
        <v>73.59421580534628</v>
      </c>
      <c r="J26" s="15" t="s">
        <v>34</v>
      </c>
      <c r="K26" s="124">
        <v>3059</v>
      </c>
      <c r="L26" s="109">
        <v>5029.78</v>
      </c>
      <c r="M26" s="107">
        <v>15386112</v>
      </c>
      <c r="N26" s="98">
        <f>(M26/M29)*100</f>
        <v>20.896789530320163</v>
      </c>
      <c r="O26" s="108">
        <v>907</v>
      </c>
      <c r="P26" s="109">
        <v>13179.69</v>
      </c>
      <c r="Q26" s="107">
        <v>11953977</v>
      </c>
      <c r="R26" s="98">
        <f>(Q26/Q29)*100</f>
        <v>44.181629646647551</v>
      </c>
      <c r="S26" s="26">
        <f>M26+Q26</f>
        <v>27340089</v>
      </c>
      <c r="T26" s="44">
        <f>(M26+Q26)/(Q29+M29)</f>
        <v>0.27153945175806971</v>
      </c>
    </row>
    <row r="27" spans="1:20" ht="13.5" thickBot="1">
      <c r="A27" s="3" t="s">
        <v>35</v>
      </c>
      <c r="B27" s="125">
        <v>2640</v>
      </c>
      <c r="C27" s="125">
        <v>5824.63</v>
      </c>
      <c r="D27" s="125">
        <v>15377036</v>
      </c>
      <c r="E27" s="139">
        <f>(D27/D29)*100</f>
        <v>26.947006943170898</v>
      </c>
      <c r="F27" s="125">
        <v>667</v>
      </c>
      <c r="G27" s="125">
        <v>8922.5499999999993</v>
      </c>
      <c r="H27" s="125">
        <v>5951342</v>
      </c>
      <c r="I27" s="140">
        <f>(H27/H29)*100</f>
        <v>24.541952491885663</v>
      </c>
      <c r="J27" s="16" t="s">
        <v>35</v>
      </c>
      <c r="K27" s="106">
        <v>3048</v>
      </c>
      <c r="L27" s="101">
        <v>18998.61</v>
      </c>
      <c r="M27" s="103">
        <v>57907765</v>
      </c>
      <c r="N27" s="98">
        <f>(M27/M29)*100</f>
        <v>78.647963655551209</v>
      </c>
      <c r="O27" s="106">
        <v>839</v>
      </c>
      <c r="P27" s="101">
        <v>17818.79</v>
      </c>
      <c r="Q27" s="103">
        <v>14949965</v>
      </c>
      <c r="R27" s="98">
        <f>(Q27/Q29)*100</f>
        <v>55.254733789461305</v>
      </c>
      <c r="S27" s="26">
        <f>M27+Q27</f>
        <v>72857730</v>
      </c>
      <c r="T27" s="44">
        <f>(M27+Q27)/(Q29+M29)</f>
        <v>0.72361681267890043</v>
      </c>
    </row>
    <row r="28" spans="1:20" ht="13.5" thickBot="1">
      <c r="A28" s="3" t="s">
        <v>36</v>
      </c>
      <c r="B28" s="141">
        <v>879</v>
      </c>
      <c r="C28" s="141">
        <v>1771.14</v>
      </c>
      <c r="D28" s="141">
        <v>1556833</v>
      </c>
      <c r="E28" s="142">
        <f>(D28/D29)*100</f>
        <v>2.7282234144706159</v>
      </c>
      <c r="F28" s="141">
        <v>244</v>
      </c>
      <c r="G28" s="141">
        <v>1852.35</v>
      </c>
      <c r="H28" s="141">
        <v>451973</v>
      </c>
      <c r="I28" s="143">
        <f>(H28/H29)*100</f>
        <v>1.8638317027680544</v>
      </c>
      <c r="J28" s="16" t="s">
        <v>36</v>
      </c>
      <c r="K28" s="106">
        <v>34</v>
      </c>
      <c r="L28" s="101">
        <v>9858.65</v>
      </c>
      <c r="M28" s="103">
        <v>335194</v>
      </c>
      <c r="N28" s="98">
        <f>(M28/$M$17)*100</f>
        <v>0.45524681412862045</v>
      </c>
      <c r="O28" s="106">
        <v>14</v>
      </c>
      <c r="P28" s="101">
        <v>10892.86</v>
      </c>
      <c r="Q28" s="103">
        <v>152500</v>
      </c>
      <c r="R28" s="98">
        <f>(Q28/Q29)*100</f>
        <v>0.56363656389114281</v>
      </c>
      <c r="S28" s="26">
        <f>M28+Q28</f>
        <v>487694</v>
      </c>
      <c r="T28" s="44">
        <f>(M28+Q28)/(Q29+M29)</f>
        <v>4.8437355630298077E-3</v>
      </c>
    </row>
    <row r="29" spans="1:20" ht="13.5" thickBot="1">
      <c r="A29" s="3" t="s">
        <v>32</v>
      </c>
      <c r="B29" s="64">
        <f>B17</f>
        <v>4755</v>
      </c>
      <c r="C29" s="65">
        <f>(D29/B29)</f>
        <v>12000.838065194532</v>
      </c>
      <c r="D29" s="65">
        <f>SUM(D26:D28)</f>
        <v>57063985</v>
      </c>
      <c r="E29" s="66">
        <f>(D29/D29)*100</f>
        <v>100</v>
      </c>
      <c r="F29" s="65">
        <f>F17</f>
        <v>1062</v>
      </c>
      <c r="G29" s="65">
        <f>(H29/F29)</f>
        <v>22833.962335216573</v>
      </c>
      <c r="H29" s="65">
        <f>SUM(H26:H28)</f>
        <v>24249668</v>
      </c>
      <c r="I29" s="67">
        <f>(H29/H29)*100</f>
        <v>100</v>
      </c>
      <c r="J29" s="17" t="s">
        <v>32</v>
      </c>
      <c r="K29" s="58">
        <f>K17</f>
        <v>3360</v>
      </c>
      <c r="L29" s="59">
        <f>(M29/K29)</f>
        <v>21913.413988095239</v>
      </c>
      <c r="M29" s="59">
        <f>SUM(M26:M28)</f>
        <v>73629071</v>
      </c>
      <c r="N29" s="61">
        <f>(M29/M29)*100</f>
        <v>100</v>
      </c>
      <c r="O29" s="58">
        <f>O17</f>
        <v>985</v>
      </c>
      <c r="P29" s="59">
        <f>(Q29/O29)</f>
        <v>27468.469035532995</v>
      </c>
      <c r="Q29" s="59">
        <f>SUM(Q26:Q28)</f>
        <v>27056442</v>
      </c>
      <c r="R29" s="155">
        <f>(Q29/Q29)*100</f>
        <v>100</v>
      </c>
      <c r="S29" s="26">
        <f>M29+Q29</f>
        <v>100685513</v>
      </c>
    </row>
    <row r="30" spans="1:20">
      <c r="A30" s="3"/>
      <c r="B30" s="4"/>
      <c r="E30" s="45"/>
      <c r="F30" s="4"/>
      <c r="I30" s="42"/>
    </row>
    <row r="31" spans="1:20">
      <c r="A31" s="5" t="s">
        <v>37</v>
      </c>
      <c r="B31" s="4"/>
      <c r="E31" s="45"/>
      <c r="F31" s="4"/>
      <c r="I31" s="42"/>
    </row>
    <row r="32" spans="1:20" ht="13.5" thickBot="1">
      <c r="A32" s="3"/>
      <c r="B32" s="4"/>
      <c r="E32" s="45"/>
      <c r="F32" s="4"/>
      <c r="I32" s="42"/>
      <c r="J32" s="10"/>
    </row>
    <row r="33" spans="1:16" ht="13.5" thickBot="1">
      <c r="A33" s="3" t="s">
        <v>29</v>
      </c>
      <c r="B33" s="56">
        <f>B20</f>
        <v>3835</v>
      </c>
      <c r="C33" s="7">
        <f>(D33/B33)</f>
        <v>6416.3723598435463</v>
      </c>
      <c r="D33" s="7">
        <f>D20</f>
        <v>24606788</v>
      </c>
      <c r="E33" s="90">
        <f>(D33/$D$36)</f>
        <v>0.43121397848397724</v>
      </c>
      <c r="F33" s="56">
        <f>F20</f>
        <v>868</v>
      </c>
      <c r="G33" s="7">
        <f>(H33/F33)</f>
        <v>8292.2834101382487</v>
      </c>
      <c r="H33" s="7">
        <f>H20</f>
        <v>7197702</v>
      </c>
      <c r="I33" s="90">
        <f>(H33/$H$36)</f>
        <v>0.29681651724056596</v>
      </c>
      <c r="J33" s="11" t="s">
        <v>28</v>
      </c>
      <c r="K33" s="14" t="s">
        <v>16</v>
      </c>
    </row>
    <row r="34" spans="1:16">
      <c r="A34" s="3" t="s">
        <v>30</v>
      </c>
      <c r="B34" s="56">
        <f>B21</f>
        <v>3641</v>
      </c>
      <c r="C34" s="7">
        <f>(D34/B34)</f>
        <v>3891.3716012084592</v>
      </c>
      <c r="D34" s="7">
        <f>D21</f>
        <v>14168484</v>
      </c>
      <c r="E34" s="90">
        <f>(D34/$D$36)</f>
        <v>0.24829117700069492</v>
      </c>
      <c r="F34" s="56">
        <f>F21</f>
        <v>11</v>
      </c>
      <c r="G34" s="7">
        <f>(H34/F34)</f>
        <v>2829.090909090909</v>
      </c>
      <c r="H34" s="7">
        <f>H21</f>
        <v>31120</v>
      </c>
      <c r="I34" s="90">
        <f>(H34/$H$36)</f>
        <v>1.2833165386016831E-3</v>
      </c>
      <c r="J34" s="15" t="s">
        <v>29</v>
      </c>
      <c r="K34" s="18">
        <f>(M20+Q20)/($M$23+$Q$23)</f>
        <v>0.69116427901598909</v>
      </c>
      <c r="M34" s="26">
        <f>M20+Q20</f>
        <v>69590230</v>
      </c>
      <c r="O34" s="121">
        <f>M34/1000000</f>
        <v>69.590230000000005</v>
      </c>
      <c r="P34" s="44"/>
    </row>
    <row r="35" spans="1:16">
      <c r="A35" s="3" t="s">
        <v>31</v>
      </c>
      <c r="B35" s="56">
        <f>B22</f>
        <v>4263</v>
      </c>
      <c r="C35" s="7">
        <f>(D35/B35)</f>
        <v>4290.1039174290408</v>
      </c>
      <c r="D35" s="7">
        <f>D22</f>
        <v>18288713</v>
      </c>
      <c r="E35" s="90">
        <f>(D35/$D$36)</f>
        <v>0.32049484451532784</v>
      </c>
      <c r="F35" s="56">
        <f>F22</f>
        <v>1053</v>
      </c>
      <c r="G35" s="7">
        <f>(H35/F35)</f>
        <v>16164.146248812916</v>
      </c>
      <c r="H35" s="7">
        <f>H22</f>
        <v>17020846</v>
      </c>
      <c r="I35" s="90">
        <f>(H35/$H$36)</f>
        <v>0.7019001662208324</v>
      </c>
      <c r="J35" s="16" t="s">
        <v>30</v>
      </c>
      <c r="K35" s="18">
        <f>(M21+Q21)/($M$23+$Q$23)</f>
        <v>8.4616234710945953E-2</v>
      </c>
      <c r="M35" s="26">
        <f>M21+Q21</f>
        <v>8519629</v>
      </c>
      <c r="O35" s="121">
        <f>M35/1000000</f>
        <v>8.5196290000000001</v>
      </c>
      <c r="P35" s="44"/>
    </row>
    <row r="36" spans="1:16">
      <c r="A36" s="3"/>
      <c r="B36" s="4"/>
      <c r="D36" s="22">
        <f>SUM(D33:D35)</f>
        <v>57063985</v>
      </c>
      <c r="E36" s="45"/>
      <c r="F36" s="4"/>
      <c r="H36" s="22">
        <f>SUM(H33:H35)</f>
        <v>24249668</v>
      </c>
      <c r="I36" s="42"/>
      <c r="J36" s="16" t="s">
        <v>31</v>
      </c>
      <c r="K36" s="18">
        <f>(M22+Q22)/($M$23+$Q$23)</f>
        <v>0.22421948627306493</v>
      </c>
      <c r="M36" s="26">
        <f>M22+Q22</f>
        <v>22575654</v>
      </c>
      <c r="O36" s="121">
        <f>M36/1000000</f>
        <v>22.575654</v>
      </c>
      <c r="P36" s="44"/>
    </row>
    <row r="37" spans="1:16" ht="13.5" thickBot="1">
      <c r="A37" s="3" t="s">
        <v>29</v>
      </c>
      <c r="B37" s="45">
        <f>(D33+H33)/($D$36+$H$36)</f>
        <v>0.3911334545503693</v>
      </c>
      <c r="D37" s="22">
        <f>D33+H33</f>
        <v>31804490</v>
      </c>
      <c r="E37" s="146">
        <f>D37/1000000</f>
        <v>31.804490000000001</v>
      </c>
      <c r="F37" s="4"/>
      <c r="I37" s="42"/>
      <c r="J37" s="17" t="s">
        <v>32</v>
      </c>
      <c r="K37" s="62">
        <v>1</v>
      </c>
      <c r="M37" s="26">
        <f>SUM(M34:M36)</f>
        <v>100685513</v>
      </c>
      <c r="O37" s="121">
        <f>M37/1000000</f>
        <v>100.685513</v>
      </c>
    </row>
    <row r="38" spans="1:16">
      <c r="A38" s="3" t="s">
        <v>30</v>
      </c>
      <c r="B38" s="45">
        <f>(D34+H34)/($D$36+$H$36)</f>
        <v>0.17462754993924576</v>
      </c>
      <c r="D38" s="22">
        <f>D34+H34</f>
        <v>14199604</v>
      </c>
      <c r="E38" s="146">
        <f>D38/1000000</f>
        <v>14.199604000000001</v>
      </c>
      <c r="F38" s="4"/>
      <c r="I38" s="42"/>
    </row>
    <row r="39" spans="1:16">
      <c r="A39" s="3" t="s">
        <v>31</v>
      </c>
      <c r="B39" s="45">
        <f>(D35+H35)/($D$36+$H$36)</f>
        <v>0.43423899551038497</v>
      </c>
      <c r="D39" s="22">
        <f>D35+H35</f>
        <v>35309559</v>
      </c>
      <c r="E39" s="146">
        <f>D39/1000000</f>
        <v>35.309559</v>
      </c>
      <c r="F39" s="4"/>
      <c r="I39" s="42"/>
    </row>
    <row r="40" spans="1:16">
      <c r="A40" s="3" t="s">
        <v>38</v>
      </c>
      <c r="B40" s="45">
        <f>SUM(B37:B39)</f>
        <v>1</v>
      </c>
      <c r="C40" s="68"/>
      <c r="D40" s="68">
        <f>SUM(D37:D39)</f>
        <v>81313653</v>
      </c>
      <c r="E40" s="146">
        <f>D40/1000000</f>
        <v>81.313653000000002</v>
      </c>
      <c r="F40" s="4"/>
      <c r="G40" s="68"/>
      <c r="H40" s="68"/>
      <c r="I40" s="42"/>
    </row>
    <row r="41" spans="1:16" ht="13.5" thickBot="1">
      <c r="A41" s="8"/>
      <c r="B41" s="9"/>
      <c r="C41" s="69"/>
      <c r="D41" s="69"/>
      <c r="E41" s="46"/>
      <c r="F41" s="9"/>
      <c r="G41" s="69"/>
      <c r="H41" s="69"/>
      <c r="I41" s="43"/>
    </row>
    <row r="45" spans="1:16">
      <c r="A45" s="38" t="s">
        <v>10</v>
      </c>
      <c r="E45" s="44" t="s">
        <v>61</v>
      </c>
      <c r="F45" s="166"/>
      <c r="G45" s="166"/>
    </row>
    <row r="46" spans="1:16">
      <c r="A46" s="3" t="s">
        <v>29</v>
      </c>
      <c r="B46" s="6">
        <f>SUM(C46)/C49</f>
        <v>0.55711639909382882</v>
      </c>
      <c r="C46" s="22">
        <f>SUM(D33+H33+M20+Q20)</f>
        <v>101394720</v>
      </c>
      <c r="D46" s="145">
        <f>C46/1000000</f>
        <v>101.39472000000001</v>
      </c>
      <c r="E46" s="3" t="s">
        <v>34</v>
      </c>
      <c r="F46" s="44">
        <f>(D26+H26)/($D$29+$H$29)</f>
        <v>0.71299796357691614</v>
      </c>
      <c r="G46" s="26">
        <f>D26+H26</f>
        <v>57976469</v>
      </c>
      <c r="H46" s="145">
        <f>G46/1000000</f>
        <v>57.976469000000002</v>
      </c>
    </row>
    <row r="47" spans="1:16">
      <c r="A47" s="3" t="s">
        <v>30</v>
      </c>
      <c r="B47" s="6">
        <f>SUM(C47)/C49</f>
        <v>0.12483152257961445</v>
      </c>
      <c r="C47" s="22">
        <f>SUM(D34+H34+M21+Q21)</f>
        <v>22719233</v>
      </c>
      <c r="D47" s="145">
        <f>C47/1000000</f>
        <v>22.719232999999999</v>
      </c>
      <c r="E47" s="3" t="s">
        <v>35</v>
      </c>
      <c r="F47" s="44">
        <f>(D27+H27)/($D$29+$H$29)</f>
        <v>0.26229762423783864</v>
      </c>
      <c r="G47" s="26">
        <f>D27+H27</f>
        <v>21328378</v>
      </c>
      <c r="H47" s="145">
        <f>G47/1000000</f>
        <v>21.328378000000001</v>
      </c>
    </row>
    <row r="48" spans="1:16">
      <c r="A48" s="3" t="s">
        <v>31</v>
      </c>
      <c r="B48" s="6">
        <f>SUM(C48)/C49</f>
        <v>0.31805207832655674</v>
      </c>
      <c r="C48" s="22">
        <f>SUM(D35+H35+M22+Q22)</f>
        <v>57885213</v>
      </c>
      <c r="D48" s="145">
        <f>C48/1000000</f>
        <v>57.885213</v>
      </c>
      <c r="E48" s="3" t="s">
        <v>36</v>
      </c>
      <c r="F48" s="44">
        <f>(D28+H28)/($D$29+$H$29)</f>
        <v>2.47044121852452E-2</v>
      </c>
      <c r="G48" s="26">
        <f>D28+H28</f>
        <v>2008806</v>
      </c>
      <c r="H48" s="145">
        <f>G48/1000000</f>
        <v>2.0088059999999999</v>
      </c>
    </row>
    <row r="49" spans="2:10">
      <c r="B49" s="44">
        <f>SUM(B46:B48)</f>
        <v>1</v>
      </c>
      <c r="C49" s="22">
        <f>SUM(D36+H36+M23+Q23)</f>
        <v>181999166</v>
      </c>
      <c r="D49" s="145">
        <f>C49/1000000</f>
        <v>181.999166</v>
      </c>
      <c r="G49" s="22">
        <f>SUM(G46:G48)</f>
        <v>81313653</v>
      </c>
      <c r="H49" s="145">
        <f>G49/1000000</f>
        <v>81.313653000000002</v>
      </c>
    </row>
    <row r="54" spans="2:10">
      <c r="D54" s="22" t="s">
        <v>70</v>
      </c>
      <c r="E54" s="92" t="s">
        <v>66</v>
      </c>
      <c r="F54" t="s">
        <v>67</v>
      </c>
      <c r="G54" t="s">
        <v>37</v>
      </c>
      <c r="H54" s="22" t="s">
        <v>68</v>
      </c>
    </row>
    <row r="55" spans="2:10">
      <c r="C55" s="145">
        <f>D55/1000000</f>
        <v>85.316558000000001</v>
      </c>
      <c r="D55" s="26">
        <f>($D$26+$H$26+$M$26+$Q$26)</f>
        <v>85316558</v>
      </c>
      <c r="E55" s="3" t="s">
        <v>69</v>
      </c>
      <c r="F55" s="44">
        <f>($D$26+$H$26+$M$26+$Q$26)/($D$29+$H$29+$M$29+$Q$29)</f>
        <v>0.46877444482355485</v>
      </c>
      <c r="G55" s="44">
        <f>($D$26+$H$26)/($D$29+$H$29)</f>
        <v>0.71299796357691614</v>
      </c>
      <c r="H55" s="44">
        <f>($M$26+$Q$26)/($M$29+$Q$29)</f>
        <v>0.27153945175806971</v>
      </c>
      <c r="I55" s="26">
        <f>($M$26+$Q$26)</f>
        <v>27340089</v>
      </c>
      <c r="J55" s="151">
        <f>I55/1000000</f>
        <v>27.340088999999999</v>
      </c>
    </row>
    <row r="56" spans="2:10">
      <c r="C56" s="145">
        <f>D56/1000000</f>
        <v>94.186108000000004</v>
      </c>
      <c r="D56" s="26">
        <f>($D$27+$H$27+$M$27+$Q$27)</f>
        <v>94186108</v>
      </c>
      <c r="E56" s="3" t="s">
        <v>35</v>
      </c>
      <c r="F56" s="44">
        <f>($D$27+$H$27+$M$27+$Q$27)/($D$29+$H$29+$M$29+$Q$29)</f>
        <v>0.51750845935195111</v>
      </c>
      <c r="G56" s="44">
        <f>($D$27+$H$27)/($D$29+$H$29)</f>
        <v>0.26229762423783864</v>
      </c>
      <c r="H56" s="44">
        <f>($M$27+$Q$27)/($M$29+$Q$29)</f>
        <v>0.72361681267890043</v>
      </c>
      <c r="I56" s="26">
        <f>($M$27+$Q$27)</f>
        <v>72857730</v>
      </c>
      <c r="J56" s="151">
        <f>I56/1000000</f>
        <v>72.857730000000004</v>
      </c>
    </row>
    <row r="57" spans="2:10">
      <c r="C57" s="145">
        <f>D57/1000000</f>
        <v>2.4965000000000002</v>
      </c>
      <c r="D57" s="26">
        <f>($D$28+$H$28+$M$28+$Q$28)</f>
        <v>2496500</v>
      </c>
      <c r="E57" s="3" t="s">
        <v>36</v>
      </c>
      <c r="F57" s="44">
        <f>($D$28+$H$28+$M$28+$Q$28)/($D$29+$H$29+$M$29+$Q$29)</f>
        <v>1.3717095824494053E-2</v>
      </c>
      <c r="G57" s="44">
        <f>($D$28+$H$28)/($D$29+$H$29)</f>
        <v>2.47044121852452E-2</v>
      </c>
      <c r="H57" s="44">
        <f>($M$28+$Q$28)/($M$29+$Q$29)</f>
        <v>4.8437355630298077E-3</v>
      </c>
      <c r="I57" s="26">
        <f>($M$28+$Q$28)</f>
        <v>487694</v>
      </c>
      <c r="J57" s="151">
        <f>I57/1000000</f>
        <v>0.48769400000000002</v>
      </c>
    </row>
    <row r="58" spans="2:10">
      <c r="C58" s="145">
        <f>D58/1000000</f>
        <v>181.999166</v>
      </c>
      <c r="D58" s="22">
        <f>SUM(D55:D57)</f>
        <v>181999166</v>
      </c>
      <c r="I58" s="26">
        <f>SUM(I55:I57)</f>
        <v>100685513</v>
      </c>
      <c r="J58" s="151">
        <f>I58/1000000</f>
        <v>100.685513</v>
      </c>
    </row>
  </sheetData>
  <mergeCells count="9">
    <mergeCell ref="K3:N3"/>
    <mergeCell ref="O3:R3"/>
    <mergeCell ref="K8:N8"/>
    <mergeCell ref="O8:R8"/>
    <mergeCell ref="F45:G45"/>
    <mergeCell ref="K18:N18"/>
    <mergeCell ref="O18:R18"/>
    <mergeCell ref="K24:N24"/>
    <mergeCell ref="O24:R24"/>
  </mergeCells>
  <phoneticPr fontId="0" type="noConversion"/>
  <pageMargins left="0.75" right="0.75" top="1" bottom="1" header="0.5" footer="0.5"/>
  <pageSetup scale="9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9" baseType="lpstr">
      <vt:lpstr>Chart2GP-UGRecvgAid</vt:lpstr>
      <vt:lpstr>Chart6AidByType</vt:lpstr>
      <vt:lpstr>Profile Graphs Data</vt:lpstr>
      <vt:lpstr>SAO Report Graphs Data</vt:lpstr>
      <vt:lpstr>Need Graphs Data</vt:lpstr>
      <vt:lpstr>Sheet1</vt:lpstr>
      <vt:lpstr>Chart1TotalEnrollment</vt:lpstr>
      <vt:lpstr>Chart3SplitElig_NoNeed</vt:lpstr>
      <vt:lpstr>Chart4TotalAidBySource</vt:lpstr>
      <vt:lpstr>Chart5SplitAidEligGP-GU</vt:lpstr>
      <vt:lpstr>Chart7UndergradNeedBased</vt:lpstr>
      <vt:lpstr>Chart8InStateFreshmanAid</vt:lpstr>
      <vt:lpstr>Chart9NeedAidBySource</vt:lpstr>
      <vt:lpstr>Chart10UGNeedAidBySource </vt:lpstr>
      <vt:lpstr>Chart11GRADPNeedAidBySource </vt:lpstr>
      <vt:lpstr>Chart12TOTAL_GiftAidBySource   </vt:lpstr>
      <vt:lpstr>Chart13UG_GiftAidBySource </vt:lpstr>
      <vt:lpstr>Chart14GRADPR_GiftAidBySource  </vt:lpstr>
      <vt:lpstr>Chart15TotalAidByType</vt:lpstr>
      <vt:lpstr>Chart16UG TotalAidByType </vt:lpstr>
      <vt:lpstr>Chart17GradProf TotalAidByType</vt:lpstr>
      <vt:lpstr>Chart18NeedAidByType</vt:lpstr>
      <vt:lpstr>Chart19UG NeedAidByType</vt:lpstr>
      <vt:lpstr>Chart20GradProf NeedAidByType</vt:lpstr>
      <vt:lpstr>'Chart2GP-UGRecvgAid'!Print_Area</vt:lpstr>
      <vt:lpstr>Chart6AidByType!Print_Area</vt:lpstr>
      <vt:lpstr>'Need Graphs Data'!Print_Area</vt:lpstr>
      <vt:lpstr>'Profile Graphs Data'!Print_Area</vt:lpstr>
      <vt:lpstr>'SAO Report Graphs Data'!Print_Area</vt:lpstr>
    </vt:vector>
  </TitlesOfParts>
  <Company>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 Client</dc:creator>
  <cp:lastModifiedBy>Shirley A. Ort</cp:lastModifiedBy>
  <cp:lastPrinted>2010-02-05T16:06:16Z</cp:lastPrinted>
  <dcterms:created xsi:type="dcterms:W3CDTF">2000-12-07T15:13:52Z</dcterms:created>
  <dcterms:modified xsi:type="dcterms:W3CDTF">2010-02-09T18:47:06Z</dcterms:modified>
</cp:coreProperties>
</file>