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chartsheets/sheet8.xml" ContentType="application/vnd.openxmlformats-officedocument.spreadsheetml.chartsheet+xml"/>
  <Override PartName="/xl/drawings/drawing20.xml" ContentType="application/vnd.openxmlformats-officedocument.drawing+xml"/>
  <Override PartName="/xl/chartsheets/sheet9.xml" ContentType="application/vnd.openxmlformats-officedocument.spreadsheetml.chartsheet+xml"/>
  <Override PartName="/xl/drawings/drawing22.xml" ContentType="application/vnd.openxmlformats-officedocument.drawing+xml"/>
  <Override PartName="/xl/chartsheets/sheet10.xml" ContentType="application/vnd.openxmlformats-officedocument.spreadsheetml.chartsheet+xml"/>
  <Override PartName="/xl/drawings/drawing24.xml" ContentType="application/vnd.openxmlformats-officedocument.drawing+xml"/>
  <Override PartName="/xl/chartsheets/sheet11.xml" ContentType="application/vnd.openxmlformats-officedocument.spreadsheetml.chartsheet+xml"/>
  <Override PartName="/xl/drawings/drawing26.xml" ContentType="application/vnd.openxmlformats-officedocument.drawing+xml"/>
  <Override PartName="/xl/chartsheets/sheet12.xml" ContentType="application/vnd.openxmlformats-officedocument.spreadsheetml.chartsheet+xml"/>
  <Override PartName="/xl/drawings/drawing28.xml" ContentType="application/vnd.openxmlformats-officedocument.drawing+xml"/>
  <Override PartName="/xl/chartsheets/sheet13.xml" ContentType="application/vnd.openxmlformats-officedocument.spreadsheetml.chartsheet+xml"/>
  <Override PartName="/xl/drawings/drawing30.xml" ContentType="application/vnd.openxmlformats-officedocument.drawing+xml"/>
  <Override PartName="/xl/chartsheets/sheet14.xml" ContentType="application/vnd.openxmlformats-officedocument.spreadsheetml.chartsheet+xml"/>
  <Override PartName="/xl/drawings/drawing32.xml" ContentType="application/vnd.openxmlformats-officedocument.drawing+xml"/>
  <Override PartName="/xl/chartsheets/sheet15.xml" ContentType="application/vnd.openxmlformats-officedocument.spreadsheetml.chartsheet+xml"/>
  <Override PartName="/xl/drawings/drawing34.xml" ContentType="application/vnd.openxmlformats-officedocument.drawing+xml"/>
  <Override PartName="/xl/chartsheets/sheet16.xml" ContentType="application/vnd.openxmlformats-officedocument.spreadsheetml.chartsheet+xml"/>
  <Override PartName="/xl/drawings/drawing36.xml" ContentType="application/vnd.openxmlformats-officedocument.drawing+xml"/>
  <Override PartName="/xl/chartsheets/sheet17.xml" ContentType="application/vnd.openxmlformats-officedocument.spreadsheetml.chartsheet+xml"/>
  <Override PartName="/xl/drawings/drawing38.xml" ContentType="application/vnd.openxmlformats-officedocument.drawing+xml"/>
  <Override PartName="/xl/chartsheets/sheet18.xml" ContentType="application/vnd.openxmlformats-officedocument.spreadsheetml.chartsheet+xml"/>
  <Override PartName="/xl/drawings/drawing4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15" windowWidth="9315" windowHeight="4275" tabRatio="746" firstSheet="1" activeTab="5"/>
  </bookViews>
  <sheets>
    <sheet name="Chart1TotalEnrollment" sheetId="1" r:id="rId1"/>
    <sheet name="Chart2GP-UGRecvgAid" sheetId="2" r:id="rId2"/>
    <sheet name="Chart3SplitElig_NoNeed" sheetId="3" r:id="rId3"/>
    <sheet name="Chart4TotalAidBySource" sheetId="4" r:id="rId4"/>
    <sheet name="Chart5SplitAidEligGP-GU" sheetId="5" r:id="rId5"/>
    <sheet name="Chart6AidByType" sheetId="6" r:id="rId6"/>
    <sheet name="Chart7UndergradNeedBased" sheetId="7" r:id="rId7"/>
    <sheet name="Chart8InStateFreshmanAid" sheetId="8" r:id="rId8"/>
    <sheet name="Chart9NeedAidBySource" sheetId="9" r:id="rId9"/>
    <sheet name="Chart10UGNeedAidBySource " sheetId="10" r:id="rId10"/>
    <sheet name="Chart11GRADPNeedAidBySource " sheetId="11" r:id="rId11"/>
    <sheet name="Chart12TOTAL_GiftAidBySource   " sheetId="12" r:id="rId12"/>
    <sheet name="Chart13UG_GiftAidBySource " sheetId="13" r:id="rId13"/>
    <sheet name="Chart14GRADPR_GiftAidBySource  " sheetId="14" r:id="rId14"/>
    <sheet name="Chart15TotalAidByType" sheetId="15" r:id="rId15"/>
    <sheet name="Chart16UG TotalAidByType " sheetId="16" r:id="rId16"/>
    <sheet name="Chart17GradProf TotalAidByType" sheetId="17" r:id="rId17"/>
    <sheet name="Chart18NeedAidByType" sheetId="18" r:id="rId18"/>
    <sheet name="Chart19UG NeedAidByType" sheetId="19" r:id="rId19"/>
    <sheet name="Chart20GradProf NeedAidByType" sheetId="20" r:id="rId20"/>
    <sheet name="Profile Graphs Data" sheetId="21" r:id="rId21"/>
    <sheet name="SAO Report Graphs Data" sheetId="22" r:id="rId22"/>
    <sheet name="Need Graphs Data" sheetId="23" r:id="rId23"/>
  </sheets>
  <externalReferences>
    <externalReference r:id="rId26"/>
  </externalReferences>
  <definedNames>
    <definedName name="AllStu_Elig_Num_Total">'[1]ChartData'!$D$14</definedName>
    <definedName name="AllStu_Enroll_Grad">'[1]GradProf'!$B$2</definedName>
    <definedName name="AllStu_Enroll_GradProf">'[1]GradProf'!$B$1</definedName>
    <definedName name="AllStu_Enroll_Prof">'[1]GradProf'!$B$3</definedName>
    <definedName name="AllStu_Enroll_Total">'[1]AllStudents'!$B$2</definedName>
    <definedName name="AllStu_Enroll_UGrad">'[1]Undergrad'!$B$1</definedName>
    <definedName name="AllStu_InElig_Num_Total">'[1]ChartData'!$R$5</definedName>
    <definedName name="AllStu_Total_RecvingAid">'[1]ChartData'!$S$5</definedName>
    <definedName name="Cntld_Acad_Ugrad_Schol_Tot_noneed">#REF!</definedName>
    <definedName name="Cntld_Dept_Ugrad_Schol_Tot_noneed">#REF!</definedName>
    <definedName name="Cntld_Fed_Funds_Schol_Tot">#REF!</definedName>
    <definedName name="Cntld_Fed_Funds_Tot_Grants">#REF!</definedName>
    <definedName name="Cntld_Fed_Funds_Tot_Loans">#REF!</definedName>
    <definedName name="Cntld_Gen_Ugrad_Schol_Tot_need">#REF!</definedName>
    <definedName name="Cntld_Grad_AsstshpAwd_Tot">#REF!</definedName>
    <definedName name="Cntld_GradProf_Sch_Schol_Tot">#REF!</definedName>
    <definedName name="Cntld_Grants_Total">#REF!</definedName>
    <definedName name="Cntld_HP_Schols">#REF!</definedName>
    <definedName name="Cntld_Johnston_Award_Prog">#REF!</definedName>
    <definedName name="Cntld_Loans_Total">#REF!</definedName>
    <definedName name="Cntld_Othr_Disting_Schol_need">#REF!</definedName>
    <definedName name="Cntld_Restricted_Schols_noneed">#REF!</definedName>
    <definedName name="Cntld_ScholAwd_Univ_Funds_Total">#REF!</definedName>
    <definedName name="Cntld_State_Funds_Grants_Tots">#REF!</definedName>
    <definedName name="Cntld_Total_ScholsAwards">#REF!</definedName>
    <definedName name="Cntld_Tuit_Remiss_Waivers_Tot">#REF!</definedName>
    <definedName name="Cntld_Univ_Funds_Schol_Tot">#REF!</definedName>
    <definedName name="Cntld_Univ_Funds_Tot_Grants">#REF!</definedName>
    <definedName name="Cntld_Univ_Funds_Tot_Loans">#REF!</definedName>
    <definedName name="Cntld_Whitehead_Schol_need">#REF!</definedName>
    <definedName name="Cntld_WorkStudy_Tot">#REF!</definedName>
    <definedName name="GP_AidElig_Num_Total">'[1]GradProf'!$B$8</definedName>
    <definedName name="GP_AidInElig_Num_Total">'[1]GradProf'!$B$9</definedName>
    <definedName name="GP_ElAndInEl_Total_RecvingAid">'[1]ChartData'!$S$4</definedName>
    <definedName name="GP_Elig_Amt_TotFed">'[1]GradProf'!$D$80+'[1]GradProf'!$H$80</definedName>
    <definedName name="GP_Elig_Amt_TotGrantSch">'[1]GradProf'!$D$86+'[1]GradProf'!$H$86</definedName>
    <definedName name="GP_Elig_Amt_TotLoan">'[1]GradProf'!$D$87+'[1]GradProf'!$H$87</definedName>
    <definedName name="GP_Elig_Amt_TotPrivInst">'[1]GradProf'!$D$82+'[1]GradProf'!$H$82</definedName>
    <definedName name="GP_Elig_Amt_TotState">'[1]GradProf'!$D$81+'[1]GradProf'!$H$81</definedName>
    <definedName name="GP_Elig_Amt_TotWkStdy">'[1]GradProf'!$D$88+'[1]GradProf'!$H$88</definedName>
    <definedName name="GP_Elig_NRes_Amt_SourceTotFed">'[1]GradProf'!$H$80</definedName>
    <definedName name="GP_Elig_NRes_Amt_SourceTotPrivInst">'[1]GradProf'!$H$82</definedName>
    <definedName name="GP_Elig_NRes_Amt_SourceTotState">'[1]GradProf'!$H$81</definedName>
    <definedName name="GP_Elig_NRes_Amt_TotAid">'[1]GradProf'!$H$89</definedName>
    <definedName name="GP_Elig_NRes_Amt_TypeTotLoan">'[1]GradProf'!$H$87</definedName>
    <definedName name="GP_Elig_NRes_Amt_TypeTotScholGrant">'[1]GradProf'!$H$86</definedName>
    <definedName name="GP_Elig_NRes_Amt_TypeTotWS">'[1]GradProf'!$H$88</definedName>
    <definedName name="GP_Elig_NRes_Num_AmIndian">'[1]GradProf'!$F$54</definedName>
    <definedName name="GP_Elig_NRes_Num_Asian">'[1]GradProf'!$F$51</definedName>
    <definedName name="GP_Elig_NRes_Num_Black">'[1]GradProf'!$F$52</definedName>
    <definedName name="GP_Elig_NRes_Num_Depend">'[1]GradProf'!$F$43</definedName>
    <definedName name="GP_Elig_NRes_Num_DepUnk">'[1]GradProf'!$F$45</definedName>
    <definedName name="GP_Elig_NRes_Num_EthUnk">'[1]GradProf'!$F$56</definedName>
    <definedName name="GP_Elig_NRes_Num_Female">'[1]GradProf'!$F$48</definedName>
    <definedName name="GP_Elig_NRes_Num_FullTime">'[1]GradProf'!$F$58</definedName>
    <definedName name="GP_Elig_NRes_Num_Grad">'[1]GradProf'!$F$61</definedName>
    <definedName name="GP_Elig_NRes_Num_GradProfStatUnk">'[1]GradProf'!$F$63</definedName>
    <definedName name="GP_Elig_NRes_Num_Hisp">'[1]GradProf'!$F$53</definedName>
    <definedName name="GP_Elig_NRes_Num_Indep">'[1]GradProf'!$F$44</definedName>
    <definedName name="GP_Elig_NRes_Num_Male">'[1]GradProf'!$F$47</definedName>
    <definedName name="GP_Elig_NRes_Num_PartTime">'[1]GradProf'!$F$59</definedName>
    <definedName name="GP_Elig_NRes_Num_Prof">'[1]GradProf'!$F$62</definedName>
    <definedName name="GP_Elig_NRes_Num_SexUnk">'[1]GradProf'!$F$49</definedName>
    <definedName name="GP_Elig_NRes_Num_Total">'[1]GradProf'!$F$41</definedName>
    <definedName name="GP_Elig_NRes_Num_White">'[1]GradProf'!$F$55</definedName>
    <definedName name="GP_Elig_Num_FedGrants">'[1]GradProf'!$B$70+'[1]GradProf'!$F$70</definedName>
    <definedName name="GP_Elig_Num_FedLoans">'[1]GradProf'!$B$73+'[1]GradProf'!$F$73</definedName>
    <definedName name="GP_Elig_Num_InstPrivSchGrant">'[1]GradProf'!$B$72+'[1]GradProf'!$F$72</definedName>
    <definedName name="GP_Elig_Num_NonFedLoans">'[1]GradProf'!$B$75+'[1]GradProf'!$F$75</definedName>
    <definedName name="GP_Elig_Num_StateSchGrant">'[1]GradProf'!$B$71+'[1]GradProf'!$F$71</definedName>
    <definedName name="GP_Elig_Num_Total">'[1]ChartData'!$D$13</definedName>
    <definedName name="GP_Elig_Num_TotRecvgAid">'[1]GradProf'!$B$77+'[1]GradProf'!$F$77</definedName>
    <definedName name="GP_Elig_Num_WS">'[1]GradProf'!$B$76+'[1]GradProf'!$F$76</definedName>
    <definedName name="GP_Elig_Res_Amt_SourceTotFed">'[1]GradProf'!$D$80</definedName>
    <definedName name="GP_Elig_Res_Amt_SourceTotPrivInst">'[1]GradProf'!$D$82</definedName>
    <definedName name="GP_Elig_Res_Amt_SourceTotState">'[1]GradProf'!$D$81</definedName>
    <definedName name="GP_Elig_Res_Amt_TotAid">'[1]GradProf'!$D$89</definedName>
    <definedName name="GP_Elig_Res_Amt_TypeTotLoan">'[1]GradProf'!$D$87</definedName>
    <definedName name="GP_Elig_Res_Amt_TypeTotScholGrant">'[1]GradProf'!$D$86</definedName>
    <definedName name="GP_Elig_Res_Amt_TypeTotWS">'[1]GradProf'!$D$88</definedName>
    <definedName name="GP_Elig_Res_Num_AmIndian">'[1]GradProf'!$B$54</definedName>
    <definedName name="GP_Elig_Res_Num_Asian">'[1]GradProf'!$B$51</definedName>
    <definedName name="GP_Elig_Res_Num_Black">'[1]GradProf'!$B$52</definedName>
    <definedName name="GP_Elig_Res_Num_Depend">'[1]GradProf'!$B$43</definedName>
    <definedName name="GP_Elig_Res_Num_DepUnk">'[1]GradProf'!$B$45</definedName>
    <definedName name="GP_Elig_Res_Num_EthUnk">'[1]GradProf'!$B$56</definedName>
    <definedName name="GP_Elig_Res_Num_Female">'[1]GradProf'!$B$48</definedName>
    <definedName name="GP_Elig_Res_Num_FullTime">'[1]GradProf'!$B$58</definedName>
    <definedName name="GP_Elig_Res_Num_Grad">'[1]GradProf'!$B$61</definedName>
    <definedName name="GP_Elig_Res_Num_GradProfStatUnk">'[1]GradProf'!$B$63</definedName>
    <definedName name="GP_Elig_Res_Num_Hisp">'[1]GradProf'!$B$53</definedName>
    <definedName name="GP_Elig_Res_Num_Indep">'[1]GradProf'!$B$44</definedName>
    <definedName name="GP_Elig_Res_Num_Male">'[1]GradProf'!$B$47</definedName>
    <definedName name="GP_Elig_Res_Num_PartTime">'[1]GradProf'!$B$59</definedName>
    <definedName name="GP_Elig_Res_Num_Prof">'[1]GradProf'!$B$62</definedName>
    <definedName name="GP_Elig_Res_Num_SexUnk">'[1]GradProf'!$B$49</definedName>
    <definedName name="GP_Elig_Res_Num_Total">'[1]GradProf'!$B$41</definedName>
    <definedName name="GP_Elig_Res_Num_White">'[1]GradProf'!$B$55</definedName>
    <definedName name="GP_InElig_NRes_Num_AmIndian">'[1]GradProf'!$N$54</definedName>
    <definedName name="GP_InElig_NRes_Num_Asian">'[1]GradProf'!$N$51</definedName>
    <definedName name="GP_InElig_NRes_Num_Black">'[1]GradProf'!$N$52</definedName>
    <definedName name="GP_InElig_NRes_Num_Depend">'[1]GradProf'!$N$43</definedName>
    <definedName name="GP_InElig_NRes_Num_DepUnk">'[1]GradProf'!$N$45</definedName>
    <definedName name="GP_InElig_NRes_Num_EthUnk">'[1]GradProf'!$N$56</definedName>
    <definedName name="GP_InElig_NRes_Num_Female">'[1]GradProf'!$N$48</definedName>
    <definedName name="GP_InElig_NRes_Num_FullTime">'[1]GradProf'!$N$58</definedName>
    <definedName name="GP_InElig_NRes_Num_Grad">'[1]GradProf'!$N$61</definedName>
    <definedName name="GP_InElig_NRes_Num_GradProfUnk">'[1]GradProf'!$N$63</definedName>
    <definedName name="GP_InElig_NRes_Num_Hisp">'[1]GradProf'!$N$53</definedName>
    <definedName name="GP_InElig_NRes_Num_Indep">'[1]GradProf'!$N$44</definedName>
    <definedName name="GP_InElig_NRes_Num_Male">'[1]GradProf'!$N$47</definedName>
    <definedName name="GP_InElig_NRes_Num_PartTime">'[1]GradProf'!$N$59</definedName>
    <definedName name="GP_InElig_NRes_Num_Prof">'[1]GradProf'!$N$62</definedName>
    <definedName name="GP_InElig_NRes_Num_SexUnk">'[1]GradProf'!$N$49</definedName>
    <definedName name="GP_InElig_NRes_Num_Total">'[1]GradProf'!$N$41</definedName>
    <definedName name="GP_InElig_NRes_Num_White">'[1]GradProf'!$N$55</definedName>
    <definedName name="GP_InElig_Num_FedGrants">'[1]GradProf'!$J$70+'[1]GradProf'!$N$70</definedName>
    <definedName name="GP_InElig_Num_FedLoans">'[1]GradProf'!$J$73+'[1]GradProf'!$N$73</definedName>
    <definedName name="GP_InElig_Num_InstPrivSchGrants">'[1]GradProf'!$J$72+'[1]GradProf'!$N$72</definedName>
    <definedName name="GP_InElig_Num_NonFedLoans">'[1]GradProf'!$J$75+'[1]GradProf'!$N$75</definedName>
    <definedName name="GP_InElig_Num_StateSchGrants">'[1]GradProf'!$J$71+'[1]GradProf'!$N$71</definedName>
    <definedName name="GP_InElig_Num_TotRecvgAid">'[1]GradProf'!$J$77+'[1]GradProf'!$N$77</definedName>
    <definedName name="GP_InElig_Num_WS">'[1]GradProf'!$J$76+'[1]GradProf'!$N$76</definedName>
    <definedName name="GP_InElig_Res_Num_AmIndian">'[1]GradProf'!$J$54</definedName>
    <definedName name="GP_InElig_Res_Num_Asian">'[1]GradProf'!$J$51</definedName>
    <definedName name="GP_InElig_Res_Num_Black">'[1]GradProf'!$J$52</definedName>
    <definedName name="GP_InElig_Res_Num_Depend">'[1]GradProf'!$J$43</definedName>
    <definedName name="GP_InElig_Res_Num_DepUnk">'[1]GradProf'!$J$45</definedName>
    <definedName name="GP_InElig_Res_Num_EthUnk">'[1]GradProf'!$J$56</definedName>
    <definedName name="GP_InElig_Res_Num_Female">'[1]GradProf'!$J$48</definedName>
    <definedName name="GP_InElig_Res_Num_FullTime">'[1]GradProf'!$J$58</definedName>
    <definedName name="GP_InElig_Res_Num_Grad">'[1]GradProf'!$J$61</definedName>
    <definedName name="GP_InElig_Res_Num_GradProfUnk">'[1]GradProf'!$J$63</definedName>
    <definedName name="GP_InElig_Res_Num_Hisp">'[1]GradProf'!$J$53</definedName>
    <definedName name="GP_InElig_Res_Num_Indep">'[1]GradProf'!$J$44</definedName>
    <definedName name="GP_InElig_Res_Num_Male">'[1]GradProf'!$J$47</definedName>
    <definedName name="GP_InElig_Res_Num_PartTime">'[1]GradProf'!$J$59</definedName>
    <definedName name="GP_InElig_Res_Num_Prof">'[1]GradProf'!$J$62</definedName>
    <definedName name="GP_InElig_Res_Num_SexUnk">'[1]GradProf'!$J$49</definedName>
    <definedName name="GP_InElig_Res_Num_Total">'[1]GradProf'!$J$41</definedName>
    <definedName name="GP_InElig_Res_Num_White">'[1]GradProf'!$J$55</definedName>
    <definedName name="GP_Num_TotRecvingAid">'[1]GradProf'!$B$7</definedName>
    <definedName name="_xlnm.Print_Area" localSheetId="1">'Chart2GP-UGRecvgAid'!$A$1:$O$32</definedName>
    <definedName name="_xlnm.Print_Area" localSheetId="5">'Chart6AidByType'!$A$1:$O$30</definedName>
    <definedName name="_xlnm.Print_Area" localSheetId="22">'Need Graphs Data'!$A$1:$R$58</definedName>
    <definedName name="_xlnm.Print_Area" localSheetId="20">'Profile Graphs Data'!$A$1:$I$42</definedName>
    <definedName name="_xlnm.Print_Area" localSheetId="21">'SAO Report Graphs Data'!$A$1:$K$37</definedName>
    <definedName name="Tot_Funds_Awded_by_SAO">#REF!</definedName>
    <definedName name="Total_Awds_Outside_Sources">#REF!</definedName>
    <definedName name="Total_Awds_UCntld_Sources">#REF!</definedName>
    <definedName name="UG_AidElig_Num_Total">'[1]Undergrad'!$B$6</definedName>
    <definedName name="UG_AidInElig_Num_Total">'[1]Undergrad'!$B$7</definedName>
    <definedName name="UG_ElAndInEl_Total_RecvingAid">'[1]ChartData'!$S$3</definedName>
    <definedName name="UG_Elig_Amt_TotFed">'[1]Undergrad'!$D$80+'[1]Undergrad'!$H$80</definedName>
    <definedName name="UG_Elig_Amt_TotGrantSch">'[1]Undergrad'!$D$86+'[1]Undergrad'!$H$86</definedName>
    <definedName name="UG_Elig_Amt_TotLoan">'[1]Undergrad'!$D$87+'[1]Undergrad'!$H$87</definedName>
    <definedName name="UG_Elig_Amt_TotPrivInst">'[1]Undergrad'!$D$82+'[1]Undergrad'!$H$82</definedName>
    <definedName name="UG_Elig_Amt_TotState">'[1]Undergrad'!$D$81+'[1]Undergrad'!$H$81</definedName>
    <definedName name="UG_Elig_Amt_TotWkStdy">'[1]Undergrad'!$D$88+'[1]Undergrad'!$H$88</definedName>
    <definedName name="UG_Elig_NRes_Amt_SourceTotFed">'[1]Undergrad'!$H$80</definedName>
    <definedName name="UG_Elig_NRes_Amt_SourceTotPrivState">'[1]Undergrad'!$H$82</definedName>
    <definedName name="UG_Elig_NRes_Amt_SourceTotState">'[1]Undergrad'!$H$81</definedName>
    <definedName name="UG_Elig_NRes_Amt_TotAid">'[1]Undergrad'!$H$89</definedName>
    <definedName name="UG_Elig_NRes_Amt_TypeTotLoan">'[1]Undergrad'!$H$87</definedName>
    <definedName name="UG_Elig_NRes_Amt_TypeTotScholGrant">'[1]Undergrad'!$H$86</definedName>
    <definedName name="UG_Elig_NRes_Amt_TypeTotWS">'[1]Undergrad'!$H$88</definedName>
    <definedName name="UG_Elig_NRes_Num_AmIndian">'[1]Undergrad'!$F$51</definedName>
    <definedName name="UG_Elig_NRes_Num_Asian">'[1]Undergrad'!$F$48</definedName>
    <definedName name="UG_Elig_NRes_Num_Black">'[1]Undergrad'!$F$49</definedName>
    <definedName name="UG_Elig_NRes_Num_ClassOther">'[1]Undergrad'!$F$62</definedName>
    <definedName name="UG_Elig_NRes_Num_Depend">'[1]Undergrad'!$F$41</definedName>
    <definedName name="UG_Elig_NRes_Num_DepUnk">'[1]Undergrad'!$F$43</definedName>
    <definedName name="UG_Elig_NRes_Num_EthUnk">'[1]Undergrad'!$F$53</definedName>
    <definedName name="UG_Elig_NRes_Num_Female">'[1]Undergrad'!$F$46</definedName>
    <definedName name="UG_Elig_NRes_Num_Freshman">'[1]Undergrad'!$F$58</definedName>
    <definedName name="UG_Elig_NRes_Num_FullTime">'[1]Undergrad'!$F$55</definedName>
    <definedName name="UG_Elig_NRes_Num_Hisp">'[1]Undergrad'!$F$50</definedName>
    <definedName name="UG_Elig_NRes_Num_Indep">'[1]Undergrad'!$F$42</definedName>
    <definedName name="UG_Elig_NRes_Num_Jr">'[1]Undergrad'!$F$60</definedName>
    <definedName name="UG_Elig_NRes_Num_Male">'[1]Undergrad'!$F$45</definedName>
    <definedName name="UG_Elig_NRes_Num_PartTime">'[1]Undergrad'!$F$56</definedName>
    <definedName name="UG_Elig_NRes_Num_Soph">'[1]Undergrad'!$F$59</definedName>
    <definedName name="UG_Elig_NRes_Num_Sr">'[1]Undergrad'!$F$61</definedName>
    <definedName name="UG_Elig_NRes_Num_Total">'[1]Undergrad'!$F$39</definedName>
    <definedName name="UG_Elig_NRes_Num_White">'[1]Undergrad'!$F$52</definedName>
    <definedName name="UG_Elig_Num_FedGrants">'[1]Undergrad'!$B$70+'[1]Undergrad'!$F$70</definedName>
    <definedName name="UG_Elig_Num_FedLoans">'[1]Undergrad'!$B$73+'[1]Undergrad'!$F$73</definedName>
    <definedName name="UG_Elig_Num_InstPrivSchGrant">'[1]Undergrad'!$B$72+'[1]Undergrad'!$F$72</definedName>
    <definedName name="UG_Elig_Num_NonFedLoans">'[1]Undergrad'!$B$75+'[1]Undergrad'!$F$75</definedName>
    <definedName name="UG_Elig_Num_StateSchGrant">'[1]Undergrad'!$B$71+'[1]Undergrad'!$F$71</definedName>
    <definedName name="UG_Elig_Num_Total">'[1]ChartData'!$D$12</definedName>
    <definedName name="UG_Elig_Num_TotRecvgAid">'[1]Undergrad'!$B$77+'[1]Undergrad'!$F$77</definedName>
    <definedName name="UG_Elig_Num_WS">'[1]Undergrad'!$B$76+'[1]Undergrad'!$F$76</definedName>
    <definedName name="UG_Elig_Res_Amt_SourceTotFed">'[1]Undergrad'!$D$80</definedName>
    <definedName name="UG_Elig_Res_Amt_SourceTotPrivInst">'[1]Undergrad'!$D$82</definedName>
    <definedName name="UG_Elig_Res_Amt_SourceTotState">'[1]Undergrad'!$D$81</definedName>
    <definedName name="UG_Elig_Res_Amt_TotAid">'[1]Undergrad'!$D$89</definedName>
    <definedName name="UG_Elig_Res_Amt_TypeTotLoan">'[1]Undergrad'!$D$87</definedName>
    <definedName name="UG_Elig_Res_Amt_TypeTotScholGrant">'[1]Undergrad'!$D$86</definedName>
    <definedName name="UG_Elig_Res_Amt_TypeTotWS">'[1]Undergrad'!$D$88</definedName>
    <definedName name="UG_Elig_Res_Num_AmIndian">'[1]Undergrad'!$B$51</definedName>
    <definedName name="UG_Elig_Res_Num_Asian">'[1]Undergrad'!$B$48</definedName>
    <definedName name="UG_Elig_Res_Num_Black">'[1]Undergrad'!$B$49</definedName>
    <definedName name="UG_Elig_Res_Num_ClassOther">'[1]Undergrad'!$B$62</definedName>
    <definedName name="UG_Elig_Res_Num_Depend">'[1]Undergrad'!$B$41</definedName>
    <definedName name="UG_Elig_Res_Num_DepUnk">'[1]Undergrad'!$B$43</definedName>
    <definedName name="UG_Elig_Res_Num_EthUnk">'[1]Undergrad'!$B$53</definedName>
    <definedName name="UG_Elig_Res_Num_Female">'[1]Undergrad'!$B$46</definedName>
    <definedName name="UG_Elig_Res_Num_Freshman">'[1]Undergrad'!$B$58</definedName>
    <definedName name="UG_Elig_Res_Num_FullTime">'[1]Undergrad'!$B$55</definedName>
    <definedName name="UG_Elig_Res_Num_Hisp">'[1]Undergrad'!$B$50</definedName>
    <definedName name="UG_Elig_Res_Num_Indep">'[1]Undergrad'!$B$42</definedName>
    <definedName name="UG_Elig_Res_Num_Jr">'[1]Undergrad'!$B$60</definedName>
    <definedName name="UG_Elig_Res_Num_Male">'[1]Undergrad'!$B$45</definedName>
    <definedName name="UG_Elig_Res_Num_PartTime">'[1]Undergrad'!$B$56</definedName>
    <definedName name="UG_Elig_Res_Num_Soph">'[1]Undergrad'!$B$59</definedName>
    <definedName name="UG_Elig_Res_Num_Sr">'[1]Undergrad'!$B$61</definedName>
    <definedName name="UG_Elig_Res_Num_Total">'[1]Undergrad'!$B$39</definedName>
    <definedName name="UG_Elig_Res_Num_White">'[1]Undergrad'!$B$52</definedName>
    <definedName name="UG_InElig_NRes_Num_AmIndian">'[1]Undergrad'!$N$51</definedName>
    <definedName name="UG_InElig_NRes_Num_Asian">'[1]Undergrad'!$N$48</definedName>
    <definedName name="UG_InElig_NRes_Num_Black">'[1]Undergrad'!$N$49</definedName>
    <definedName name="UG_InElig_NRes_Num_ClassOther">'[1]Undergrad'!$N$62</definedName>
    <definedName name="UG_InElig_NRes_Num_Depend">'[1]Undergrad'!$N$41</definedName>
    <definedName name="UG_InElig_NRes_Num_DepUnk">'[1]Undergrad'!$N$43</definedName>
    <definedName name="UG_InElig_NRes_Num_EthUnk">'[1]Undergrad'!$N$53</definedName>
    <definedName name="UG_InElig_NRes_Num_Female">'[1]Undergrad'!$N$46</definedName>
    <definedName name="UG_InElig_NRes_Num_Freshman">'[1]Undergrad'!$N$58</definedName>
    <definedName name="UG_InElig_NRes_Num_FullTime">'[1]Undergrad'!$N$55</definedName>
    <definedName name="UG_InElig_NRes_Num_Hisp">'[1]Undergrad'!$N$50</definedName>
    <definedName name="UG_InElig_NRes_Num_Indep">'[1]Undergrad'!$N$42</definedName>
    <definedName name="UG_InElig_NRes_Num_Jr">'[1]Undergrad'!$N$60</definedName>
    <definedName name="UG_InElig_NRes_Num_Male">'[1]Undergrad'!$N$45</definedName>
    <definedName name="UG_InElig_NRes_Num_PartTime">'[1]Undergrad'!$N$56</definedName>
    <definedName name="UG_InElig_NRes_Num_Soph">'[1]Undergrad'!$N$59</definedName>
    <definedName name="UG_InElig_NRes_Num_Sr">'[1]Undergrad'!$N$61</definedName>
    <definedName name="UG_InElig_NRes_Num_Total">'[1]Undergrad'!$N$39</definedName>
    <definedName name="UG_InElig_NRes_Num_White">'[1]Undergrad'!$N$52</definedName>
    <definedName name="UG_InElig_Num_FedGrants">'[1]Undergrad'!$J$70+'[1]Undergrad'!$N$70</definedName>
    <definedName name="UG_InElig_Num_FedLoans">'[1]Undergrad'!$J$73+'[1]Undergrad'!$N$73</definedName>
    <definedName name="UG_InElig_Num_InstPrivSchGrants">'[1]Undergrad'!$J$72+'[1]Undergrad'!$N$72</definedName>
    <definedName name="UG_InElig_Num_NonFedLoans">'[1]Undergrad'!$J$75+'[1]Undergrad'!$N$75</definedName>
    <definedName name="UG_InElig_Num_StateSchGrants">'[1]Undergrad'!$J$71+'[1]Undergrad'!$N$71</definedName>
    <definedName name="UG_InElig_Num_TotRecvgAid">'[1]Undergrad'!$J$77+'[1]Undergrad'!$N$77</definedName>
    <definedName name="UG_InElig_Num_WS">'[1]Undergrad'!$J$76+'[1]Undergrad'!$N$76</definedName>
    <definedName name="UG_InElig_Res_ClassOther">'[1]Undergrad'!$J$62</definedName>
    <definedName name="UG_InElig_Res_Num_AmIndian">'[1]Undergrad'!$J$51</definedName>
    <definedName name="UG_InElig_Res_Num_Asian">'[1]Undergrad'!$J$48</definedName>
    <definedName name="UG_InElig_Res_Num_Black">'[1]Undergrad'!$J$49</definedName>
    <definedName name="UG_InElig_Res_Num_Depend">'[1]Undergrad'!$J$41</definedName>
    <definedName name="UG_InElig_Res_Num_DepUnk">'[1]Undergrad'!$J$43</definedName>
    <definedName name="UG_InElig_Res_Num_EthUnk">'[1]Undergrad'!$J$53</definedName>
    <definedName name="UG_InElig_Res_Num_Female">'[1]Undergrad'!$J$46</definedName>
    <definedName name="UG_InElig_Res_Num_Freshman">'[1]Undergrad'!$J$58</definedName>
    <definedName name="UG_InElig_Res_Num_FullTime">'[1]Undergrad'!$J$55</definedName>
    <definedName name="UG_InElig_Res_Num_Hisp">'[1]Undergrad'!$J$50</definedName>
    <definedName name="UG_InElig_Res_Num_Indep">'[1]Undergrad'!$J$42</definedName>
    <definedName name="UG_InElig_Res_Num_Jr">'[1]Undergrad'!$J$60</definedName>
    <definedName name="UG_InElig_Res_Num_Male">'[1]Undergrad'!$J$45</definedName>
    <definedName name="UG_InElig_Res_Num_PartTime">'[1]Undergrad'!$J$56</definedName>
    <definedName name="UG_InElig_Res_Num_Soph">'[1]Undergrad'!$J$59</definedName>
    <definedName name="UG_InElig_Res_Num_Sr">'[1]Undergrad'!$J$61</definedName>
    <definedName name="UG_InElig_Res_Num_Total">'[1]Undergrad'!$J$39</definedName>
    <definedName name="UG_InElig_Res_Num_White">'[1]Undergrad'!$J$52</definedName>
    <definedName name="UG_Num_TotRecvingAid">'[1]Undergrad'!$B$5</definedName>
    <definedName name="UnCntld_Fed_Fam_Ed_Loans">#REF!</definedName>
    <definedName name="UnCntld_Foundation_Schol">#REF!</definedName>
    <definedName name="UnCntld_Loans_Tot">#REF!</definedName>
    <definedName name="UnCntld_Natl_Achiev_Schol">#REF!</definedName>
    <definedName name="UnCntld_Natl_Merit_Schol">#REF!</definedName>
    <definedName name="UnCntld_NC_Nurs_Schol">#REF!</definedName>
    <definedName name="UnCntld_NC_Teach_Fell_Awds">#REF!</definedName>
    <definedName name="UnCntld_Othr_Loans">#REF!</definedName>
    <definedName name="UnCntld_Othr_State_Schol">#REF!</definedName>
    <definedName name="UnCntld_Schol_Tot">#REF!</definedName>
    <definedName name="UnCntld_Var_Sponsored_Schol">#REF!</definedName>
  </definedNames>
  <calcPr fullCalcOnLoad="1"/>
</workbook>
</file>

<file path=xl/sharedStrings.xml><?xml version="1.0" encoding="utf-8"?>
<sst xmlns="http://schemas.openxmlformats.org/spreadsheetml/2006/main" count="264" uniqueCount="79">
  <si>
    <t>Students Not Receiving Aid</t>
  </si>
  <si>
    <t>All Students Receiving Aid</t>
  </si>
  <si>
    <t>Students Receiving Need-Based Aid</t>
  </si>
  <si>
    <t>Students Receiving NonNeed-Based Aid</t>
  </si>
  <si>
    <t>Need-Based Aid</t>
  </si>
  <si>
    <t>NonNeed-Based Aid</t>
  </si>
  <si>
    <t>UG Students Receiving Aid</t>
  </si>
  <si>
    <t>G &amp; P Students Receiving Aid</t>
  </si>
  <si>
    <t>&lt;-UG Not receiving need-based aid</t>
  </si>
  <si>
    <t>Grants &amp; Scholarships</t>
  </si>
  <si>
    <t>Total Aid for All Need Eligible Students</t>
  </si>
  <si>
    <t>Residents</t>
  </si>
  <si>
    <t>Non-Residents</t>
  </si>
  <si>
    <t>Number</t>
  </si>
  <si>
    <t>Average</t>
  </si>
  <si>
    <t>Amount</t>
  </si>
  <si>
    <t>Percent</t>
  </si>
  <si>
    <t>Total Academic Year Cost</t>
  </si>
  <si>
    <t>Total Academic Year EFC</t>
  </si>
  <si>
    <t>Total Academic Year  Need</t>
  </si>
  <si>
    <t>Total Federal Grant Aid</t>
  </si>
  <si>
    <t>Total State Scholarships/Grants</t>
  </si>
  <si>
    <t>Total Inst./Priv. Schol./Grants</t>
  </si>
  <si>
    <t>Total Federal Loans (Includes Plus)</t>
  </si>
  <si>
    <t>Total Federal Loans (Excludes Plus)</t>
  </si>
  <si>
    <t>Total Other Student Loans</t>
  </si>
  <si>
    <t>Total Federal Work Study</t>
  </si>
  <si>
    <t>Total Aid Received</t>
  </si>
  <si>
    <t>Total by Source of Aid</t>
  </si>
  <si>
    <t>Total Federal</t>
  </si>
  <si>
    <t>Total State</t>
  </si>
  <si>
    <t>Total Private/Inst</t>
  </si>
  <si>
    <t>Grand Total</t>
  </si>
  <si>
    <t>Total by Type of Aid</t>
  </si>
  <si>
    <t>Total Grants/Schol</t>
  </si>
  <si>
    <t>Total Loans</t>
  </si>
  <si>
    <t>Total Work Study</t>
  </si>
  <si>
    <t>UG</t>
  </si>
  <si>
    <t>Total</t>
  </si>
  <si>
    <t>UG Needy Student Aid</t>
  </si>
  <si>
    <t>GR needy</t>
  </si>
  <si>
    <t>Students Awarded Aid</t>
  </si>
  <si>
    <t>Students Receiving Aid</t>
  </si>
  <si>
    <t>Undergraduate</t>
  </si>
  <si>
    <t>Ug</t>
  </si>
  <si>
    <t>Graduate and Professional</t>
  </si>
  <si>
    <t>GR</t>
  </si>
  <si>
    <t>Not Receiving Aid</t>
  </si>
  <si>
    <t>Gr/PR</t>
  </si>
  <si>
    <t>Total Loans (incl. PLUS)</t>
  </si>
  <si>
    <t>Total State Student Loans</t>
  </si>
  <si>
    <t>Total Aid Recived</t>
  </si>
  <si>
    <t>Students Received Aid</t>
  </si>
  <si>
    <t>Work-Study</t>
  </si>
  <si>
    <t>Loans</t>
  </si>
  <si>
    <t>ug</t>
  </si>
  <si>
    <t>grad</t>
  </si>
  <si>
    <t xml:space="preserve">all students </t>
  </si>
  <si>
    <t>total</t>
  </si>
  <si>
    <t>n/a</t>
  </si>
  <si>
    <t>GRAD/PROF TOTAL</t>
  </si>
  <si>
    <t>TOTAL ugONLY</t>
  </si>
  <si>
    <t>Chart 8 Data Per Shirley</t>
  </si>
  <si>
    <t>Grad/Prof Gift aid by source</t>
  </si>
  <si>
    <t>Total Gift aid by source</t>
  </si>
  <si>
    <t>ug Gift aid by source</t>
  </si>
  <si>
    <t>Type of aid</t>
  </si>
  <si>
    <t>All</t>
  </si>
  <si>
    <t>Grad/prof</t>
  </si>
  <si>
    <t>Total Grants</t>
  </si>
  <si>
    <t>alll</t>
  </si>
  <si>
    <t>2005-2006 Enrollment</t>
  </si>
  <si>
    <t>Source Data for 2007-2008 Charts</t>
  </si>
  <si>
    <t>2007-2008 UG Enrollment</t>
  </si>
  <si>
    <t>2007-2008 GR &amp; PR Enrollment</t>
  </si>
  <si>
    <t>Percentages of Enrolled Students Receiving Any Aid in 2007-2008</t>
  </si>
  <si>
    <t>Total Student Population = 28,136</t>
  </si>
  <si>
    <t>Need-Based Aid Distributed to Students, by Type
2007-2008</t>
  </si>
  <si>
    <t xml:space="preserve">Total Student Population Receiving Aid = 15,517  (55%)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</si>
</sst>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0000"/>
    <numFmt numFmtId="168" formatCode="#,##0.00000000"/>
    <numFmt numFmtId="169" formatCode="0.00000000"/>
    <numFmt numFmtId="170" formatCode="#,##0.0"/>
    <numFmt numFmtId="171" formatCode="00000"/>
    <numFmt numFmtId="172" formatCode="\t\r\u\n\c\(&quot;$&quot;#,##0\)"/>
    <numFmt numFmtId="173" formatCode="\=\t\r\u\n\c\(&quot;$&quot;#,##0\)"/>
    <numFmt numFmtId="174" formatCode="0_);[Red]\(0\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"/>
  </numFmts>
  <fonts count="6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0"/>
    </font>
    <font>
      <b/>
      <sz val="14"/>
      <color indexed="8"/>
      <name val="Arial"/>
      <family val="0"/>
    </font>
    <font>
      <b/>
      <sz val="13.25"/>
      <color indexed="8"/>
      <name val="Arial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b/>
      <sz val="10.75"/>
      <color indexed="8"/>
      <name val="Arial"/>
      <family val="0"/>
    </font>
    <font>
      <sz val="11.5"/>
      <color indexed="8"/>
      <name val="Arial"/>
      <family val="0"/>
    </font>
    <font>
      <sz val="9.5"/>
      <color indexed="8"/>
      <name val="Arial"/>
      <family val="0"/>
    </font>
    <font>
      <b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14.5"/>
      <color indexed="8"/>
      <name val="Arial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b/>
      <sz val="14.75"/>
      <color indexed="8"/>
      <name val="Arial"/>
      <family val="0"/>
    </font>
    <font>
      <b/>
      <sz val="13.75"/>
      <color indexed="8"/>
      <name val="Arial"/>
      <family val="0"/>
    </font>
    <font>
      <b/>
      <sz val="11.75"/>
      <color indexed="8"/>
      <name val="Arial"/>
      <family val="0"/>
    </font>
    <font>
      <sz val="8.75"/>
      <color indexed="8"/>
      <name val="Arial"/>
      <family val="0"/>
    </font>
    <font>
      <b/>
      <sz val="22"/>
      <color indexed="8"/>
      <name val="Arial"/>
      <family val="0"/>
    </font>
    <font>
      <b/>
      <sz val="22.5"/>
      <color indexed="8"/>
      <name val="Arial"/>
      <family val="0"/>
    </font>
    <font>
      <b/>
      <sz val="13.5"/>
      <color indexed="8"/>
      <name val="Arial"/>
      <family val="0"/>
    </font>
    <font>
      <sz val="9.75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165" fontId="1" fillId="33" borderId="18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4" fontId="0" fillId="0" borderId="23" xfId="0" applyNumberFormat="1" applyBorder="1" applyAlignment="1">
      <alignment/>
    </xf>
    <xf numFmtId="0" fontId="1" fillId="33" borderId="21" xfId="0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9" fontId="1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9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33" borderId="26" xfId="0" applyFont="1" applyFill="1" applyBorder="1" applyAlignment="1">
      <alignment/>
    </xf>
    <xf numFmtId="10" fontId="1" fillId="33" borderId="19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9" fontId="0" fillId="0" borderId="31" xfId="0" applyNumberFormat="1" applyBorder="1" applyAlignment="1">
      <alignment/>
    </xf>
    <xf numFmtId="9" fontId="0" fillId="0" borderId="32" xfId="0" applyNumberFormat="1" applyBorder="1" applyAlignment="1">
      <alignment/>
    </xf>
    <xf numFmtId="9" fontId="0" fillId="0" borderId="33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11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1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 quotePrefix="1">
      <alignment/>
    </xf>
    <xf numFmtId="3" fontId="0" fillId="0" borderId="2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170" fontId="1" fillId="0" borderId="33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70" fontId="1" fillId="0" borderId="37" xfId="0" applyNumberFormat="1" applyFont="1" applyBorder="1" applyAlignment="1">
      <alignment/>
    </xf>
    <xf numFmtId="3" fontId="0" fillId="34" borderId="17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170" fontId="0" fillId="34" borderId="18" xfId="0" applyNumberFormat="1" applyFill="1" applyBorder="1" applyAlignment="1">
      <alignment/>
    </xf>
    <xf numFmtId="170" fontId="0" fillId="34" borderId="19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9" fontId="1" fillId="34" borderId="25" xfId="0" applyNumberFormat="1" applyFont="1" applyFill="1" applyBorder="1" applyAlignment="1">
      <alignment/>
    </xf>
    <xf numFmtId="0" fontId="0" fillId="34" borderId="25" xfId="0" applyFill="1" applyBorder="1" applyAlignment="1">
      <alignment/>
    </xf>
    <xf numFmtId="9" fontId="0" fillId="34" borderId="25" xfId="0" applyNumberFormat="1" applyFill="1" applyBorder="1" applyAlignment="1">
      <alignment/>
    </xf>
    <xf numFmtId="0" fontId="0" fillId="34" borderId="38" xfId="0" applyFill="1" applyBorder="1" applyAlignment="1">
      <alignment/>
    </xf>
    <xf numFmtId="0" fontId="1" fillId="34" borderId="39" xfId="0" applyFont="1" applyFill="1" applyBorder="1" applyAlignment="1">
      <alignment/>
    </xf>
    <xf numFmtId="9" fontId="1" fillId="34" borderId="40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30" xfId="0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1" fillId="34" borderId="43" xfId="0" applyFont="1" applyFill="1" applyBorder="1" applyAlignment="1">
      <alignment/>
    </xf>
    <xf numFmtId="9" fontId="1" fillId="34" borderId="41" xfId="0" applyNumberFormat="1" applyFont="1" applyFill="1" applyBorder="1" applyAlignment="1">
      <alignment/>
    </xf>
    <xf numFmtId="9" fontId="0" fillId="34" borderId="41" xfId="0" applyNumberFormat="1" applyFill="1" applyBorder="1" applyAlignment="1">
      <alignment/>
    </xf>
    <xf numFmtId="9" fontId="0" fillId="34" borderId="44" xfId="0" applyNumberFormat="1" applyFill="1" applyBorder="1" applyAlignment="1">
      <alignment/>
    </xf>
    <xf numFmtId="9" fontId="0" fillId="34" borderId="45" xfId="0" applyNumberFormat="1" applyFill="1" applyBorder="1" applyAlignment="1">
      <alignment/>
    </xf>
    <xf numFmtId="3" fontId="0" fillId="34" borderId="38" xfId="0" applyNumberFormat="1" applyFill="1" applyBorder="1" applyAlignment="1">
      <alignment/>
    </xf>
    <xf numFmtId="3" fontId="0" fillId="34" borderId="41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164" fontId="0" fillId="0" borderId="32" xfId="0" applyNumberFormat="1" applyBorder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3" fontId="0" fillId="34" borderId="19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5" fillId="0" borderId="46" xfId="0" applyNumberFormat="1" applyFont="1" applyFill="1" applyBorder="1" applyAlignment="1">
      <alignment horizontal="right" wrapText="1"/>
    </xf>
    <xf numFmtId="3" fontId="1" fillId="34" borderId="43" xfId="0" applyNumberFormat="1" applyFont="1" applyFill="1" applyBorder="1" applyAlignment="1">
      <alignment/>
    </xf>
    <xf numFmtId="3" fontId="1" fillId="34" borderId="41" xfId="0" applyNumberFormat="1" applyFont="1" applyFill="1" applyBorder="1" applyAlignment="1">
      <alignment/>
    </xf>
    <xf numFmtId="3" fontId="0" fillId="34" borderId="44" xfId="0" applyNumberFormat="1" applyFill="1" applyBorder="1" applyAlignment="1">
      <alignment/>
    </xf>
    <xf numFmtId="170" fontId="0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46" xfId="0" applyNumberFormat="1" applyFont="1" applyFill="1" applyBorder="1" applyAlignment="1">
      <alignment horizontal="right" wrapText="1"/>
    </xf>
    <xf numFmtId="3" fontId="0" fillId="34" borderId="47" xfId="0" applyNumberFormat="1" applyFont="1" applyFill="1" applyBorder="1" applyAlignment="1">
      <alignment vertical="top" wrapText="1"/>
    </xf>
    <xf numFmtId="0" fontId="0" fillId="34" borderId="48" xfId="0" applyFont="1" applyFill="1" applyBorder="1" applyAlignment="1">
      <alignment vertical="top" wrapText="1"/>
    </xf>
    <xf numFmtId="3" fontId="0" fillId="34" borderId="49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3" fontId="0" fillId="34" borderId="50" xfId="0" applyNumberFormat="1" applyFont="1" applyFill="1" applyBorder="1" applyAlignment="1">
      <alignment vertical="top" wrapText="1"/>
    </xf>
    <xf numFmtId="3" fontId="0" fillId="34" borderId="48" xfId="0" applyNumberFormat="1" applyFont="1" applyFill="1" applyBorder="1" applyAlignment="1">
      <alignment vertical="top" wrapText="1"/>
    </xf>
    <xf numFmtId="3" fontId="8" fillId="34" borderId="49" xfId="0" applyNumberFormat="1" applyFont="1" applyFill="1" applyBorder="1" applyAlignment="1">
      <alignment vertical="top" wrapText="1"/>
    </xf>
    <xf numFmtId="0" fontId="8" fillId="34" borderId="48" xfId="0" applyFont="1" applyFill="1" applyBorder="1" applyAlignment="1">
      <alignment vertical="top" wrapText="1"/>
    </xf>
    <xf numFmtId="3" fontId="8" fillId="34" borderId="47" xfId="0" applyNumberFormat="1" applyFont="1" applyFill="1" applyBorder="1" applyAlignment="1">
      <alignment vertical="top" wrapText="1"/>
    </xf>
    <xf numFmtId="3" fontId="0" fillId="34" borderId="51" xfId="0" applyNumberFormat="1" applyFont="1" applyFill="1" applyBorder="1" applyAlignment="1">
      <alignment vertical="top" wrapText="1"/>
    </xf>
    <xf numFmtId="3" fontId="0" fillId="0" borderId="51" xfId="0" applyNumberFormat="1" applyFont="1" applyBorder="1" applyAlignment="1">
      <alignment horizontal="center"/>
    </xf>
    <xf numFmtId="3" fontId="0" fillId="34" borderId="52" xfId="0" applyNumberFormat="1" applyFont="1" applyFill="1" applyBorder="1" applyAlignment="1">
      <alignment vertical="top" wrapText="1"/>
    </xf>
    <xf numFmtId="3" fontId="0" fillId="34" borderId="46" xfId="0" applyNumberFormat="1" applyFont="1" applyFill="1" applyBorder="1" applyAlignment="1">
      <alignment vertical="top" wrapText="1"/>
    </xf>
    <xf numFmtId="3" fontId="0" fillId="0" borderId="46" xfId="0" applyNumberFormat="1" applyFont="1" applyBorder="1" applyAlignment="1">
      <alignment horizontal="center"/>
    </xf>
    <xf numFmtId="3" fontId="0" fillId="34" borderId="53" xfId="0" applyNumberFormat="1" applyFont="1" applyFill="1" applyBorder="1" applyAlignment="1">
      <alignment vertical="top" wrapText="1"/>
    </xf>
    <xf numFmtId="3" fontId="0" fillId="34" borderId="54" xfId="0" applyNumberFormat="1" applyFont="1" applyFill="1" applyBorder="1" applyAlignment="1">
      <alignment vertical="top" wrapText="1"/>
    </xf>
    <xf numFmtId="3" fontId="0" fillId="0" borderId="54" xfId="0" applyNumberFormat="1" applyFont="1" applyBorder="1" applyAlignment="1">
      <alignment horizontal="center"/>
    </xf>
    <xf numFmtId="3" fontId="0" fillId="34" borderId="55" xfId="0" applyNumberFormat="1" applyFont="1" applyFill="1" applyBorder="1" applyAlignment="1">
      <alignment vertical="top" wrapText="1"/>
    </xf>
    <xf numFmtId="175" fontId="0" fillId="0" borderId="0" xfId="0" applyNumberFormat="1" applyFont="1" applyAlignment="1">
      <alignment/>
    </xf>
    <xf numFmtId="3" fontId="1" fillId="34" borderId="18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3" fontId="8" fillId="34" borderId="56" xfId="0" applyNumberFormat="1" applyFont="1" applyFill="1" applyBorder="1" applyAlignment="1">
      <alignment vertical="top" wrapText="1"/>
    </xf>
    <xf numFmtId="3" fontId="8" fillId="34" borderId="57" xfId="0" applyNumberFormat="1" applyFont="1" applyFill="1" applyBorder="1" applyAlignment="1">
      <alignment vertical="top" wrapText="1"/>
    </xf>
    <xf numFmtId="3" fontId="8" fillId="34" borderId="48" xfId="0" applyNumberFormat="1" applyFont="1" applyFill="1" applyBorder="1" applyAlignment="1">
      <alignment vertical="top" wrapText="1"/>
    </xf>
    <xf numFmtId="3" fontId="0" fillId="34" borderId="58" xfId="0" applyNumberFormat="1" applyFont="1" applyFill="1" applyBorder="1" applyAlignment="1">
      <alignment vertical="top" wrapText="1"/>
    </xf>
    <xf numFmtId="3" fontId="0" fillId="0" borderId="58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34" borderId="60" xfId="0" applyNumberFormat="1" applyFont="1" applyFill="1" applyBorder="1" applyAlignment="1">
      <alignment vertical="top" wrapText="1"/>
    </xf>
    <xf numFmtId="3" fontId="0" fillId="34" borderId="26" xfId="0" applyNumberFormat="1" applyFill="1" applyBorder="1" applyAlignment="1">
      <alignment/>
    </xf>
    <xf numFmtId="3" fontId="0" fillId="34" borderId="16" xfId="0" applyNumberFormat="1" applyFont="1" applyFill="1" applyBorder="1" applyAlignment="1">
      <alignment vertical="top" wrapText="1"/>
    </xf>
    <xf numFmtId="164" fontId="0" fillId="0" borderId="16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3" fontId="8" fillId="34" borderId="16" xfId="0" applyNumberFormat="1" applyFont="1" applyFill="1" applyBorder="1" applyAlignment="1">
      <alignment vertical="top" wrapText="1"/>
    </xf>
    <xf numFmtId="3" fontId="0" fillId="34" borderId="16" xfId="0" applyNumberForma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9" fontId="1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70" fontId="0" fillId="34" borderId="16" xfId="0" applyNumberFormat="1" applyFill="1" applyBorder="1" applyAlignment="1">
      <alignment/>
    </xf>
    <xf numFmtId="170" fontId="0" fillId="0" borderId="58" xfId="0" applyNumberFormat="1" applyFont="1" applyBorder="1" applyAlignment="1">
      <alignment/>
    </xf>
    <xf numFmtId="170" fontId="0" fillId="0" borderId="59" xfId="0" applyNumberFormat="1" applyFont="1" applyBorder="1" applyAlignment="1">
      <alignment/>
    </xf>
    <xf numFmtId="3" fontId="0" fillId="34" borderId="61" xfId="0" applyNumberFormat="1" applyFont="1" applyFill="1" applyBorder="1" applyAlignment="1">
      <alignment vertical="top" wrapText="1"/>
    </xf>
    <xf numFmtId="170" fontId="0" fillId="0" borderId="61" xfId="0" applyNumberFormat="1" applyFont="1" applyBorder="1" applyAlignment="1">
      <alignment/>
    </xf>
    <xf numFmtId="170" fontId="0" fillId="0" borderId="62" xfId="0" applyNumberFormat="1" applyFont="1" applyBorder="1" applyAlignment="1">
      <alignment/>
    </xf>
    <xf numFmtId="3" fontId="8" fillId="34" borderId="60" xfId="0" applyNumberFormat="1" applyFont="1" applyFill="1" applyBorder="1" applyAlignment="1">
      <alignment vertical="top" wrapText="1"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3" fontId="1" fillId="33" borderId="26" xfId="0" applyNumberFormat="1" applyFont="1" applyFill="1" applyBorder="1" applyAlignment="1">
      <alignment horizontal="center"/>
    </xf>
    <xf numFmtId="3" fontId="1" fillId="33" borderId="63" xfId="0" applyNumberFormat="1" applyFont="1" applyFill="1" applyBorder="1" applyAlignment="1">
      <alignment horizontal="center"/>
    </xf>
    <xf numFmtId="3" fontId="1" fillId="33" borderId="64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63" xfId="0" applyNumberFormat="1" applyFont="1" applyFill="1" applyBorder="1" applyAlignment="1">
      <alignment horizontal="center"/>
    </xf>
    <xf numFmtId="165" fontId="1" fillId="33" borderId="6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worksheet" Target="worksheets/sheet3.xml" /><Relationship Id="rId22" Type="http://schemas.openxmlformats.org/officeDocument/2006/relationships/worksheet" Target="worksheets/sheet4.xml" /><Relationship Id="rId23" Type="http://schemas.openxmlformats.org/officeDocument/2006/relationships/worksheet" Target="worksheets/sheet5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UNC-CH Enrollment 2007-2008
28,136 Students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25"/>
          <c:y val="0.138"/>
          <c:w val="0.61725"/>
          <c:h val="0.828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('Profile Graphs Data'!$C$3,'Profile Graphs Data'!$C$10)</c:f>
              <c:numCache>
                <c:ptCount val="2"/>
                <c:pt idx="0">
                  <c:v>17628</c:v>
                </c:pt>
                <c:pt idx="1">
                  <c:v>10508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Financial Aid Package for
Aid-Eligible Freshman Applying By March 1st
 2007-2008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"/>
          <c:y val="0.201"/>
          <c:w val="0.58375"/>
          <c:h val="0.784"/>
        </c:manualLayout>
      </c:layout>
      <c:pieChart>
        <c:varyColors val="1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'Profile Graphs Data'!$I$4:$I$6</c:f>
              <c:numCache>
                <c:ptCount val="3"/>
                <c:pt idx="0">
                  <c:v>0.27</c:v>
                </c:pt>
                <c:pt idx="1">
                  <c:v>0.7</c:v>
                </c:pt>
                <c:pt idx="2">
                  <c:v>0.03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Need-Based Aid Distributed to All Students, by Source
2007-2008, In Millions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500"/>
      <c:rAngAx val="1"/>
    </c:view3D>
    <c:plotArea>
      <c:layout>
        <c:manualLayout>
          <c:xMode val="edge"/>
          <c:yMode val="edge"/>
          <c:x val="0.0505"/>
          <c:y val="0.091"/>
          <c:w val="0.9475"/>
          <c:h val="0.88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'Need Graphs Data'!$B$46:$B$48</c:f>
              <c:numCache>
                <c:ptCount val="3"/>
                <c:pt idx="0">
                  <c:v>0.5688066914944325</c:v>
                </c:pt>
                <c:pt idx="1">
                  <c:v>0.11044232736876566</c:v>
                </c:pt>
                <c:pt idx="2">
                  <c:v>0.3207509811368018</c:v>
                </c:pt>
              </c:numCache>
            </c:numRef>
          </c:val>
          <c:shape val="box"/>
        </c:ser>
        <c:gapDepth val="0"/>
        <c:shape val="box"/>
        <c:axId val="961989"/>
        <c:axId val="8657902"/>
      </c:bar3DChart>
      <c:catAx>
        <c:axId val="961989"/>
        <c:scaling>
          <c:orientation val="minMax"/>
        </c:scaling>
        <c:axPos val="b"/>
        <c:delete val="1"/>
        <c:majorTickMark val="out"/>
        <c:minorTickMark val="none"/>
        <c:tickLblPos val="nextTo"/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Need-Based Aid Distributed to Undergraduates, by Source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2007-2008, In Millions</a:t>
            </a:r>
          </a:p>
        </c:rich>
      </c:tx>
      <c:layout>
        <c:manualLayout>
          <c:xMode val="factor"/>
          <c:yMode val="factor"/>
          <c:x val="-0.0145"/>
          <c:y val="-0.0075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500"/>
      <c:rAngAx val="1"/>
    </c:view3D>
    <c:plotArea>
      <c:layout>
        <c:manualLayout>
          <c:xMode val="edge"/>
          <c:yMode val="edge"/>
          <c:x val="0.0505"/>
          <c:y val="0.118"/>
          <c:w val="0.9475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'Need Graphs Data'!$B$37:$B$39</c:f>
              <c:numCache>
                <c:ptCount val="3"/>
                <c:pt idx="0">
                  <c:v>0.3965483017688603</c:v>
                </c:pt>
                <c:pt idx="1">
                  <c:v>0.14654891575748596</c:v>
                </c:pt>
                <c:pt idx="2">
                  <c:v>0.45690278247365373</c:v>
                </c:pt>
              </c:numCache>
            </c:numRef>
          </c:val>
          <c:shape val="box"/>
        </c:ser>
        <c:gapDepth val="0"/>
        <c:shape val="box"/>
        <c:axId val="10812255"/>
        <c:axId val="30201432"/>
      </c:bar3DChart>
      <c:catAx>
        <c:axId val="10812255"/>
        <c:scaling>
          <c:orientation val="minMax"/>
        </c:scaling>
        <c:axPos val="b"/>
        <c:delete val="1"/>
        <c:majorTickMark val="out"/>
        <c:minorTickMark val="none"/>
        <c:tickLblPos val="nextTo"/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  <c:max val="0.7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2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Need-Based Aid Distributed to Graduate/Professional Students, by Source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2007-2008, In Millions</a:t>
            </a:r>
          </a:p>
        </c:rich>
      </c:tx>
      <c:layout>
        <c:manualLayout>
          <c:xMode val="factor"/>
          <c:yMode val="factor"/>
          <c:x val="0.021"/>
          <c:y val="-0.018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500"/>
      <c:rAngAx val="1"/>
    </c:view3D>
    <c:plotArea>
      <c:layout>
        <c:manualLayout>
          <c:xMode val="edge"/>
          <c:yMode val="edge"/>
          <c:x val="0.0505"/>
          <c:y val="0.11775"/>
          <c:w val="0.947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'Need Graphs Data'!$K$34:$K$36</c:f>
              <c:numCache>
                <c:ptCount val="3"/>
                <c:pt idx="0">
                  <c:v>0.7026427879339774</c:v>
                </c:pt>
                <c:pt idx="1">
                  <c:v>0.08238932598291594</c:v>
                </c:pt>
                <c:pt idx="2">
                  <c:v>0.2149678860831067</c:v>
                </c:pt>
              </c:numCache>
            </c:numRef>
          </c:val>
          <c:shape val="box"/>
        </c:ser>
        <c:gapDepth val="0"/>
        <c:shape val="box"/>
        <c:axId val="3377433"/>
        <c:axId val="30396898"/>
      </c:bar3DChart>
      <c:catAx>
        <c:axId val="3377433"/>
        <c:scaling>
          <c:orientation val="minMax"/>
        </c:scaling>
        <c:axPos val="b"/>
        <c:delete val="1"/>
        <c:majorTickMark val="out"/>
        <c:minorTickMark val="none"/>
        <c:tickLblPos val="nextTo"/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74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Gift Aid Distributed to All Students, by Source
2007-2008, In Millions</a:t>
            </a:r>
          </a:p>
        </c:rich>
      </c:tx>
      <c:layout>
        <c:manualLayout>
          <c:xMode val="factor"/>
          <c:yMode val="factor"/>
          <c:x val="-0.032"/>
          <c:y val="-0.0105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500"/>
      <c:rAngAx val="1"/>
    </c:view3D>
    <c:plotArea>
      <c:layout>
        <c:manualLayout>
          <c:xMode val="edge"/>
          <c:yMode val="edge"/>
          <c:x val="0.0495"/>
          <c:y val="0.1175"/>
          <c:w val="0.948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Data'!$J$34:$J$36</c:f>
              <c:numCache>
                <c:ptCount val="3"/>
                <c:pt idx="0">
                  <c:v>0.10355086560493175</c:v>
                </c:pt>
                <c:pt idx="1">
                  <c:v>0.1732161008984665</c:v>
                </c:pt>
                <c:pt idx="2">
                  <c:v>0.7232330334966017</c:v>
                </c:pt>
              </c:numCache>
            </c:numRef>
          </c:val>
          <c:shape val="box"/>
        </c:ser>
        <c:gapDepth val="0"/>
        <c:shape val="box"/>
        <c:axId val="5136627"/>
        <c:axId val="46229644"/>
      </c:bar3DChart>
      <c:catAx>
        <c:axId val="5136627"/>
        <c:scaling>
          <c:orientation val="minMax"/>
        </c:scaling>
        <c:axPos val="b"/>
        <c:delete val="1"/>
        <c:majorTickMark val="out"/>
        <c:minorTickMark val="none"/>
        <c:tickLblPos val="nextTo"/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Gift Aid Distributed to Undergraduates, by Source
2007-2008, In Millions</a:t>
            </a:r>
          </a:p>
        </c:rich>
      </c:tx>
      <c:layout>
        <c:manualLayout>
          <c:xMode val="factor"/>
          <c:yMode val="factor"/>
          <c:x val="-0.032"/>
          <c:y val="-0.0105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500"/>
      <c:rAngAx val="1"/>
    </c:view3D>
    <c:plotArea>
      <c:layout>
        <c:manualLayout>
          <c:xMode val="edge"/>
          <c:yMode val="edge"/>
          <c:x val="0.0505"/>
          <c:y val="0.1175"/>
          <c:w val="0.9475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Data'!$C$34:$C$36</c:f>
              <c:numCache>
                <c:ptCount val="3"/>
                <c:pt idx="0">
                  <c:v>0.14029708708012176</c:v>
                </c:pt>
                <c:pt idx="1">
                  <c:v>0.16419316055506658</c:v>
                </c:pt>
                <c:pt idx="2">
                  <c:v>0.6955097523648117</c:v>
                </c:pt>
              </c:numCache>
            </c:numRef>
          </c:val>
          <c:shape val="box"/>
        </c:ser>
        <c:gapDepth val="0"/>
        <c:shape val="box"/>
        <c:axId val="13413613"/>
        <c:axId val="53613654"/>
      </c:bar3DChart>
      <c:catAx>
        <c:axId val="13413613"/>
        <c:scaling>
          <c:orientation val="minMax"/>
        </c:scaling>
        <c:axPos val="b"/>
        <c:delete val="1"/>
        <c:majorTickMark val="out"/>
        <c:minorTickMark val="none"/>
        <c:tickLblPos val="nextTo"/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136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Gift Aid Distributed to Graduate/Professional Students,  by Source
2007-2008, In Millions</a:t>
            </a:r>
          </a:p>
        </c:rich>
      </c:tx>
      <c:layout>
        <c:manualLayout>
          <c:xMode val="factor"/>
          <c:yMode val="factor"/>
          <c:x val="-0.022"/>
          <c:y val="-0.01925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500"/>
      <c:rAngAx val="1"/>
    </c:view3D>
    <c:plotArea>
      <c:layout>
        <c:manualLayout>
          <c:xMode val="edge"/>
          <c:yMode val="edge"/>
          <c:x val="0.0505"/>
          <c:y val="0.11725"/>
          <c:w val="0.9475"/>
          <c:h val="0.85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Data'!$G$34:$G$36</c:f>
              <c:numCache>
                <c:ptCount val="3"/>
                <c:pt idx="0">
                  <c:v>0.011485159137773608</c:v>
                </c:pt>
                <c:pt idx="1">
                  <c:v>0.19582259875803565</c:v>
                </c:pt>
                <c:pt idx="2">
                  <c:v>0.7926922421041908</c:v>
                </c:pt>
              </c:numCache>
            </c:numRef>
          </c:val>
          <c:shape val="box"/>
        </c:ser>
        <c:gapDepth val="0"/>
        <c:shape val="box"/>
        <c:axId val="12760839"/>
        <c:axId val="47738688"/>
      </c:bar3DChart>
      <c:catAx>
        <c:axId val="12760839"/>
        <c:scaling>
          <c:orientation val="minMax"/>
        </c:scaling>
        <c:axPos val="b"/>
        <c:delete val="1"/>
        <c:majorTickMark val="out"/>
        <c:minorTickMark val="none"/>
        <c:tickLblPos val="nextTo"/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8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Aid Distributed to All Students, by Type
2007-2008, In Millions</a:t>
            </a:r>
          </a:p>
        </c:rich>
      </c:tx>
      <c:layout>
        <c:manualLayout>
          <c:xMode val="factor"/>
          <c:yMode val="factor"/>
          <c:x val="-0.04325"/>
          <c:y val="-0.015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500"/>
      <c:rAngAx val="1"/>
    </c:view3D>
    <c:plotArea>
      <c:layout>
        <c:manualLayout>
          <c:xMode val="edge"/>
          <c:yMode val="edge"/>
          <c:x val="0.0425"/>
          <c:y val="0.108"/>
          <c:w val="0.948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'SAO Report Graphs Data'!$J$10:$J$12</c:f>
              <c:numCache>
                <c:ptCount val="3"/>
                <c:pt idx="0">
                  <c:v>0.45445979520939445</c:v>
                </c:pt>
                <c:pt idx="1">
                  <c:v>0.5339339853045991</c:v>
                </c:pt>
                <c:pt idx="2">
                  <c:v>0.011606219486006403</c:v>
                </c:pt>
              </c:numCache>
            </c:numRef>
          </c:val>
          <c:shape val="box"/>
        </c:ser>
        <c:gapDepth val="0"/>
        <c:shape val="box"/>
        <c:axId val="26995009"/>
        <c:axId val="41628490"/>
      </c:bar3DChart>
      <c:catAx>
        <c:axId val="26995009"/>
        <c:scaling>
          <c:orientation val="minMax"/>
        </c:scaling>
        <c:axPos val="b"/>
        <c:delete val="1"/>
        <c:majorTickMark val="out"/>
        <c:minorTickMark val="none"/>
        <c:tickLblPos val="nextTo"/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50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Aid Distributed to Undergraduate Students, by Type
2007-2008, In Millions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500"/>
      <c:rAngAx val="1"/>
    </c:view3D>
    <c:plotArea>
      <c:layout>
        <c:manualLayout>
          <c:xMode val="edge"/>
          <c:yMode val="edge"/>
          <c:x val="0.0425"/>
          <c:y val="0.10825"/>
          <c:w val="0.9485"/>
          <c:h val="0.86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'SAO Report Graphs Data'!$H$10:$H$12</c:f>
              <c:numCache>
                <c:ptCount val="3"/>
                <c:pt idx="0">
                  <c:v>0.6528754371182058</c:v>
                </c:pt>
                <c:pt idx="1">
                  <c:v>0.3284550354483715</c:v>
                </c:pt>
                <c:pt idx="2">
                  <c:v>0.018669527433422643</c:v>
                </c:pt>
              </c:numCache>
            </c:numRef>
          </c:val>
          <c:shape val="box"/>
        </c:ser>
        <c:gapDepth val="0"/>
        <c:shape val="box"/>
        <c:axId val="39112091"/>
        <c:axId val="16464500"/>
      </c:bar3DChart>
      <c:catAx>
        <c:axId val="39112091"/>
        <c:scaling>
          <c:orientation val="minMax"/>
        </c:scaling>
        <c:axPos val="b"/>
        <c:delete val="1"/>
        <c:majorTickMark val="out"/>
        <c:minorTickMark val="none"/>
        <c:tickLblPos val="nextTo"/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0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Aid Distributed to Graduate/Professional Students, by Type
2007-2008, In Millions</a:t>
            </a:r>
          </a:p>
        </c:rich>
      </c:tx>
      <c:layout>
        <c:manualLayout>
          <c:xMode val="factor"/>
          <c:yMode val="factor"/>
          <c:x val="0.02425"/>
          <c:y val="-0.015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500"/>
      <c:rAngAx val="1"/>
    </c:view3D>
    <c:plotArea>
      <c:layout>
        <c:manualLayout>
          <c:xMode val="edge"/>
          <c:yMode val="edge"/>
          <c:x val="0.0425"/>
          <c:y val="0.1085"/>
          <c:w val="0.948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'SAO Report Graphs Data'!$I$10:$I$12</c:f>
              <c:numCache>
                <c:ptCount val="3"/>
                <c:pt idx="0">
                  <c:v>0.2580059586330639</c:v>
                </c:pt>
                <c:pt idx="1">
                  <c:v>0.7373812924150105</c:v>
                </c:pt>
                <c:pt idx="2">
                  <c:v>0.004612748951925571</c:v>
                </c:pt>
              </c:numCache>
            </c:numRef>
          </c:val>
          <c:shape val="box"/>
        </c:ser>
        <c:gapDepth val="0"/>
        <c:shape val="box"/>
        <c:axId val="13962773"/>
        <c:axId val="58556094"/>
      </c:bar3DChart>
      <c:catAx>
        <c:axId val="13962773"/>
        <c:scaling>
          <c:orientation val="minMax"/>
        </c:scaling>
        <c:axPos val="b"/>
        <c:delete val="1"/>
        <c:majorTickMark val="out"/>
        <c:minorTickMark val="none"/>
        <c:tickLblPos val="nextTo"/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27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19375"/>
          <c:w val="0.79275"/>
          <c:h val="0.75875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('Profile Graphs Data'!$C$12,'Profile Graphs Data'!$C$13)</c:f>
              <c:numCache>
                <c:ptCount val="2"/>
                <c:pt idx="0">
                  <c:v>5123</c:v>
                </c:pt>
                <c:pt idx="1">
                  <c:v>5385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Need-Based Aid Distributed to All Students, by Type
2007-2008, In Millions</a:t>
            </a:r>
          </a:p>
        </c:rich>
      </c:tx>
      <c:layout>
        <c:manualLayout>
          <c:xMode val="factor"/>
          <c:yMode val="factor"/>
          <c:x val="-0.0055"/>
          <c:y val="-0.0135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500"/>
      <c:rAngAx val="1"/>
    </c:view3D>
    <c:plotArea>
      <c:layout>
        <c:manualLayout>
          <c:xMode val="edge"/>
          <c:yMode val="edge"/>
          <c:x val="0.0505"/>
          <c:y val="0.1175"/>
          <c:w val="0.9475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'Need Graphs Data'!$F$55:$F$57</c:f>
              <c:numCache>
                <c:ptCount val="3"/>
                <c:pt idx="0">
                  <c:v>0.4455754718254835</c:v>
                </c:pt>
                <c:pt idx="1">
                  <c:v>0.5398084139613795</c:v>
                </c:pt>
                <c:pt idx="2">
                  <c:v>0.014616114213137016</c:v>
                </c:pt>
              </c:numCache>
            </c:numRef>
          </c:val>
          <c:shape val="box"/>
        </c:ser>
        <c:gapDepth val="0"/>
        <c:shape val="box"/>
        <c:axId val="57242799"/>
        <c:axId val="45423144"/>
      </c:bar3DChart>
      <c:catAx>
        <c:axId val="57242799"/>
        <c:scaling>
          <c:orientation val="minMax"/>
        </c:scaling>
        <c:axPos val="b"/>
        <c:delete val="1"/>
        <c:majorTickMark val="out"/>
        <c:minorTickMark val="none"/>
        <c:tickLblPos val="nextTo"/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27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Need-Based Aid Distributed to Undergraduate Students, by Type
2007-2008, In Millions</a:t>
            </a:r>
          </a:p>
        </c:rich>
      </c:tx>
      <c:layout>
        <c:manualLayout>
          <c:xMode val="factor"/>
          <c:yMode val="factor"/>
          <c:x val="0.03425"/>
          <c:y val="-0.018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500"/>
      <c:rAngAx val="1"/>
    </c:view3D>
    <c:plotArea>
      <c:layout>
        <c:manualLayout>
          <c:xMode val="edge"/>
          <c:yMode val="edge"/>
          <c:x val="0.0505"/>
          <c:y val="0.11775"/>
          <c:w val="0.949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'Need Graphs Data'!$G$55:$G$57</c:f>
              <c:numCache>
                <c:ptCount val="3"/>
                <c:pt idx="0">
                  <c:v>0.698294278199065</c:v>
                </c:pt>
                <c:pt idx="1">
                  <c:v>0.2749532652324438</c:v>
                </c:pt>
                <c:pt idx="2">
                  <c:v>0.02675245656849125</c:v>
                </c:pt>
              </c:numCache>
            </c:numRef>
          </c:val>
          <c:shape val="box"/>
        </c:ser>
        <c:gapDepth val="0"/>
        <c:shape val="box"/>
        <c:axId val="6155113"/>
        <c:axId val="55396018"/>
      </c:bar3DChart>
      <c:catAx>
        <c:axId val="6155113"/>
        <c:scaling>
          <c:orientation val="minMax"/>
        </c:scaling>
        <c:axPos val="b"/>
        <c:delete val="1"/>
        <c:majorTickMark val="out"/>
        <c:minorTickMark val="none"/>
        <c:tickLblPos val="nextTo"/>
        <c:crossAx val="55396018"/>
        <c:crosses val="autoZero"/>
        <c:auto val="1"/>
        <c:lblOffset val="100"/>
        <c:tickLblSkip val="1"/>
        <c:noMultiLvlLbl val="0"/>
      </c:catAx>
      <c:valAx>
        <c:axId val="55396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1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Need-Based Aid Distributed to Graduate/Professional Students,              by Type 
2007-2008, In Millions</a:t>
            </a:r>
          </a:p>
        </c:rich>
      </c:tx>
      <c:layout>
        <c:manualLayout>
          <c:xMode val="factor"/>
          <c:yMode val="factor"/>
          <c:x val="-0.12275"/>
          <c:y val="-0.01925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500"/>
      <c:rAngAx val="1"/>
    </c:view3D>
    <c:plotArea>
      <c:layout>
        <c:manualLayout>
          <c:xMode val="edge"/>
          <c:yMode val="edge"/>
          <c:x val="0.0505"/>
          <c:y val="0.11725"/>
          <c:w val="0.9475"/>
          <c:h val="0.85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'Need Graphs Data'!$H$55:$H$57</c:f>
              <c:numCache>
                <c:ptCount val="3"/>
                <c:pt idx="0">
                  <c:v>0.24922568244346785</c:v>
                </c:pt>
                <c:pt idx="1">
                  <c:v>0.7455875303473349</c:v>
                </c:pt>
                <c:pt idx="2">
                  <c:v>0.005186787209197234</c:v>
                </c:pt>
              </c:numCache>
            </c:numRef>
          </c:val>
          <c:shape val="box"/>
        </c:ser>
        <c:gapDepth val="0"/>
        <c:shape val="box"/>
        <c:axId val="28802115"/>
        <c:axId val="57892444"/>
      </c:bar3DChart>
      <c:catAx>
        <c:axId val="28802115"/>
        <c:scaling>
          <c:orientation val="minMax"/>
        </c:scaling>
        <c:axPos val="b"/>
        <c:delete val="1"/>
        <c:majorTickMark val="out"/>
        <c:minorTickMark val="none"/>
        <c:tickLblPos val="nextTo"/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21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1765"/>
          <c:w val="0.793"/>
          <c:h val="0.79725"/>
        </c:manualLayout>
      </c:layout>
      <c:pieChart>
        <c:varyColors val="1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('Profile Graphs Data'!$C$5,'Profile Graphs Data'!$C$6)</c:f>
              <c:numCache>
                <c:ptCount val="2"/>
                <c:pt idx="0">
                  <c:v>10394</c:v>
                </c:pt>
                <c:pt idx="1">
                  <c:v>7234</c:v>
                </c:pt>
              </c:numCache>
            </c:numRef>
          </c:val>
        </c:ser>
      </c:pieChart>
      <c:spPr>
        <a:solidFill>
          <a:srgbClr val="FFFFCC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Students Receiving Any Aid 2007-2008
15,517 Students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75"/>
          <c:y val="0.1575"/>
          <c:w val="0.606"/>
          <c:h val="0.81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Students Receiving Need-Based Aid
10,093  (65%)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Students Receiving NonNeed-Based Aid
5,424 (35%)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('Profile Graphs Data'!$F$14,'Profile Graphs Data'!$F$15)</c:f>
              <c:numCache>
                <c:ptCount val="2"/>
                <c:pt idx="0">
                  <c:v>10093</c:v>
                </c:pt>
                <c:pt idx="1">
                  <c:v>5424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Aid Distributed to All Students, by Source
2007-2008, In Millions</a:t>
            </a:r>
          </a:p>
        </c:rich>
      </c:tx>
      <c:layout>
        <c:manualLayout>
          <c:xMode val="factor"/>
          <c:yMode val="factor"/>
          <c:x val="-0.0155"/>
          <c:y val="-0.01925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500"/>
      <c:rAngAx val="1"/>
    </c:view3D>
    <c:plotArea>
      <c:layout>
        <c:manualLayout>
          <c:xMode val="edge"/>
          <c:yMode val="edge"/>
          <c:x val="0.0425"/>
          <c:y val="0.108"/>
          <c:w val="0.948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'SAO Report Graphs Data'!$B$4:$B$6</c:f>
              <c:numCache>
                <c:ptCount val="3"/>
                <c:pt idx="0">
                  <c:v>0.5300632410357311</c:v>
                </c:pt>
                <c:pt idx="1">
                  <c:v>0.1002770728508994</c:v>
                </c:pt>
                <c:pt idx="2">
                  <c:v>0.36965968611336947</c:v>
                </c:pt>
              </c:numCache>
            </c:numRef>
          </c:val>
          <c:shape val="box"/>
        </c:ser>
        <c:gapDepth val="0"/>
        <c:shape val="box"/>
        <c:axId val="38123083"/>
        <c:axId val="7563428"/>
      </c:bar3DChart>
      <c:catAx>
        <c:axId val="38123083"/>
        <c:scaling>
          <c:orientation val="minMax"/>
        </c:scaling>
        <c:axPos val="b"/>
        <c:delete val="1"/>
        <c:majorTickMark val="out"/>
        <c:minorTickMark val="none"/>
        <c:tickLblPos val="nextTo"/>
        <c:crossAx val="7563428"/>
        <c:crosses val="autoZero"/>
        <c:auto val="1"/>
        <c:lblOffset val="100"/>
        <c:tickLblSkip val="1"/>
        <c:noMultiLvlLbl val="0"/>
      </c:catAx>
      <c:valAx>
        <c:axId val="7563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30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Students Receiving Need-Based Aid 2007-2008
10,093 Students
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4225"/>
          <c:w val="0.62675"/>
          <c:h val="0.84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Undergraduate
5,836  (58%)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Graduate &amp; Professional
4,257  (42%)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('Profile Graphs Data'!$C$23,'Profile Graphs Data'!$C$28)</c:f>
              <c:numCache>
                <c:ptCount val="2"/>
                <c:pt idx="0">
                  <c:v>5836</c:v>
                </c:pt>
                <c:pt idx="1">
                  <c:v>4257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Undergraduate Students</a:t>
            </a:r>
          </a:p>
        </c:rich>
      </c:tx>
      <c:layout>
        <c:manualLayout>
          <c:xMode val="factor"/>
          <c:yMode val="factor"/>
          <c:x val="0.002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6325"/>
          <c:w val="0.833"/>
          <c:h val="0.79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'Need Graphs Data'!$F$46:$F$48</c:f>
              <c:numCache>
                <c:ptCount val="3"/>
                <c:pt idx="0">
                  <c:v>0.698294278199065</c:v>
                </c:pt>
                <c:pt idx="1">
                  <c:v>0.2749532652324438</c:v>
                </c:pt>
                <c:pt idx="2">
                  <c:v>0.02675245656849125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Graduate &amp; Professional Students</a:t>
            </a:r>
          </a:p>
        </c:rich>
      </c:tx>
      <c:layout>
        <c:manualLayout>
          <c:xMode val="factor"/>
          <c:yMode val="factor"/>
          <c:x val="0.00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965"/>
          <c:w val="0.864"/>
          <c:h val="0.78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'Need Graphs Data'!$T$26:$T$28</c:f>
              <c:numCache>
                <c:ptCount val="3"/>
                <c:pt idx="0">
                  <c:v>0.24922568244346785</c:v>
                </c:pt>
                <c:pt idx="1">
                  <c:v>0.7455875303473349</c:v>
                </c:pt>
                <c:pt idx="2">
                  <c:v>0.005186787209197234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 All Undergraduate Students Receiving Need-Based Aid 2007-2008</a:t>
            </a: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(includes resident and non-resident students)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Undergraduate Enrollment = 17,628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75"/>
          <c:y val="0.219"/>
          <c:w val="0.56825"/>
          <c:h val="0.76325"/>
        </c:manualLayout>
      </c:layout>
      <c:pieChart>
        <c:varyColors val="1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'Profile Graphs Data'!$C$7:$D$7</c:f>
              <c:numCache>
                <c:ptCount val="2"/>
                <c:pt idx="0">
                  <c:v>5836</c:v>
                </c:pt>
                <c:pt idx="1">
                  <c:v>11792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1
Office of Institutional Research and Assessment/Office of Scholarships and Student Aid
December 19, 2008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2" right="0.75" top="0.5" bottom="0.89" header="0.3" footer="0.1"/>
  <pageSetup horizontalDpi="300" verticalDpi="300" orientation="landscape"/>
  <headerFooter>
    <oddFooter>&amp;L&amp;8Chart 12
Office of Institutional Research and Assessment/Office of Scholarships and Student Aid
December 19, 2008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13
Office of Institutional Research and Assessment/Office of Scholarships and Student Aid
December 19, 2008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14
Office of Institutional Research and Assessment/Office of Scholarships and Student Aid
December 19, 2008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15
Office of Institutional Research and Assessment/Office of Scholarships and Student Aid
December 19, 2008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16
Office of Institutional Research and Assessment/Office of Scholarships and Student Aid
December 19, 2008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17
Office of Institutional Research and Assessment/Office of Scholarships and Student Aid
December 19, 2008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18
Office of Institutional Research and Assessment/Office of Scholarships and Student Aid
December 19, 2008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19
Office of Institutional Research and Assessment/Office of Scholarships and Student Aid
December 19, 2008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20
Office of Institutional Research and Assessment/Office of Scholarships and Student Aid
December 19, 2008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3
Office of Institutional Research and Assessment/Office of Scholarships and Student Aid
December 19, 2008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4
Office of Institutional Research and Assessment/Office of Scholarships and Student Aid
December 19, 2008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5
Office of Institutional Research and Assessment/Office of Scholarships and Student Aid
December 19, 2008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7
Office of Institutional Research and Assessment/Office of Scholarships and Student Aid
December 19, 2008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8
Office of Institutional Research and Assessment/Office of Scholarships and Student Aid
December 19, 2008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9
Office of Institutional Research and Assessment/Office of Scholarships and Student Aid
December 19, 2008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10
Office of Institutional Research and Assessment/Office of Scholarships and Student Aid
December 19, 2008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89" header="0.3" footer="0.1"/>
  <pageSetup horizontalDpi="300" verticalDpi="300" orientation="landscape"/>
  <headerFooter>
    <oddFooter>&amp;L&amp;8Chart 11
Office of Institutional Research and Assessment/Office of Scholarships and Student Aid
December 19, 2008</oddFooter>
  </headerFooter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0.7455</cdr:x>
      <cdr:y>0.7555</cdr:y>
    </cdr:from>
    <cdr:to>
      <cdr:x>0.952</cdr:x>
      <cdr:y>0.83</cdr:y>
    </cdr:to>
    <cdr:sp>
      <cdr:nvSpPr>
        <cdr:cNvPr id="1" name="Text Box 1"/>
        <cdr:cNvSpPr txBox="1">
          <a:spLocks noChangeArrowheads="1"/>
        </cdr:cNvSpPr>
      </cdr:nvSpPr>
      <cdr:spPr>
        <a:xfrm>
          <a:off x="6486525" y="4895850"/>
          <a:ext cx="18002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Undergraduate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17,628 (63%)</a:t>
          </a:r>
        </a:p>
      </cdr:txBody>
    </cdr:sp>
  </cdr:relSizeAnchor>
  <cdr:relSizeAnchor xmlns:cdr="http://schemas.openxmlformats.org/drawingml/2006/chartDrawing">
    <cdr:from>
      <cdr:x>0.07025</cdr:x>
      <cdr:y>0.26125</cdr:y>
    </cdr:from>
    <cdr:to>
      <cdr:x>0.2155</cdr:x>
      <cdr:y>0.36725</cdr:y>
    </cdr:to>
    <cdr:sp>
      <cdr:nvSpPr>
        <cdr:cNvPr id="2" name="Text Box 2"/>
        <cdr:cNvSpPr txBox="1">
          <a:spLocks noChangeArrowheads="1"/>
        </cdr:cNvSpPr>
      </cdr:nvSpPr>
      <cdr:spPr>
        <a:xfrm>
          <a:off x="609600" y="1685925"/>
          <a:ext cx="12668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Graduate &amp; Professional
</a:t>
          </a:r>
          <a:r>
            <a:rPr lang="en-US" cap="none" sz="13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10,508 (37%)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0.10925</cdr:y>
    </cdr:from>
    <cdr:to>
      <cdr:x>0.30125</cdr:x>
      <cdr:y>0.30925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76250"/>
          <a:ext cx="128587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Grants &amp; Scholarships  (70%)</a:t>
          </a:r>
        </a:p>
      </cdr:txBody>
    </cdr:sp>
  </cdr:relSizeAnchor>
  <cdr:relSizeAnchor xmlns:cdr="http://schemas.openxmlformats.org/drawingml/2006/chartDrawing">
    <cdr:from>
      <cdr:x>0.76975</cdr:x>
      <cdr:y>0.84425</cdr:y>
    </cdr:from>
    <cdr:to>
      <cdr:x>0.9715</cdr:x>
      <cdr:y>0.962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3705225"/>
          <a:ext cx="866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Loans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(27%)</a:t>
          </a:r>
        </a:p>
      </cdr:txBody>
    </cdr:sp>
  </cdr:relSizeAnchor>
  <cdr:relSizeAnchor xmlns:cdr="http://schemas.openxmlformats.org/drawingml/2006/chartDrawing">
    <cdr:from>
      <cdr:x>0.0175</cdr:x>
      <cdr:y>0.82425</cdr:y>
    </cdr:from>
    <cdr:to>
      <cdr:x>0.2545</cdr:x>
      <cdr:y>0.99925</cdr:y>
    </cdr:to>
    <cdr:sp>
      <cdr:nvSpPr>
        <cdr:cNvPr id="3" name="Text Box 3"/>
        <cdr:cNvSpPr txBox="1">
          <a:spLocks noChangeArrowheads="1"/>
        </cdr:cNvSpPr>
      </cdr:nvSpPr>
      <cdr:spPr>
        <a:xfrm>
          <a:off x="66675" y="3609975"/>
          <a:ext cx="10096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Work-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Study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(3%)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0.152</cdr:y>
    </cdr:from>
    <cdr:to>
      <cdr:x>0.28625</cdr:x>
      <cdr:y>0.3225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0"/>
          <a:ext cx="12192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Grants &amp;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Scholarships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(25%)</a:t>
          </a:r>
        </a:p>
      </cdr:txBody>
    </cdr:sp>
  </cdr:relSizeAnchor>
  <cdr:relSizeAnchor xmlns:cdr="http://schemas.openxmlformats.org/drawingml/2006/chartDrawing">
    <cdr:from>
      <cdr:x>0.7615</cdr:x>
      <cdr:y>0.8715</cdr:y>
    </cdr:from>
    <cdr:to>
      <cdr:x>0.96125</cdr:x>
      <cdr:y>0.969</cdr:y>
    </cdr:to>
    <cdr:sp>
      <cdr:nvSpPr>
        <cdr:cNvPr id="2" name="Text Box 2"/>
        <cdr:cNvSpPr txBox="1">
          <a:spLocks noChangeArrowheads="1"/>
        </cdr:cNvSpPr>
      </cdr:nvSpPr>
      <cdr:spPr>
        <a:xfrm>
          <a:off x="3238500" y="3819525"/>
          <a:ext cx="8477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Loans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(75%)</a:t>
          </a:r>
        </a:p>
      </cdr:txBody>
    </cdr:sp>
  </cdr:relSizeAnchor>
  <cdr:relSizeAnchor xmlns:cdr="http://schemas.openxmlformats.org/drawingml/2006/chartDrawing">
    <cdr:from>
      <cdr:x>0.02325</cdr:x>
      <cdr:y>0.83275</cdr:y>
    </cdr:from>
    <cdr:to>
      <cdr:x>0.2165</cdr:x>
      <cdr:y>0.96125</cdr:y>
    </cdr:to>
    <cdr:sp>
      <cdr:nvSpPr>
        <cdr:cNvPr id="3" name="Text Box 3"/>
        <cdr:cNvSpPr txBox="1">
          <a:spLocks noChangeArrowheads="1"/>
        </cdr:cNvSpPr>
      </cdr:nvSpPr>
      <cdr:spPr>
        <a:xfrm>
          <a:off x="95250" y="3648075"/>
          <a:ext cx="819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Work-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Study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142875</xdr:rowOff>
    </xdr:from>
    <xdr:ext cx="4276725" cy="4391025"/>
    <xdr:graphicFrame>
      <xdr:nvGraphicFramePr>
        <xdr:cNvPr id="1" name="Chart 1"/>
        <xdr:cNvGraphicFramePr/>
      </xdr:nvGraphicFramePr>
      <xdr:xfrm>
        <a:off x="4410075" y="1228725"/>
        <a:ext cx="4276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</xdr:row>
      <xdr:rowOff>142875</xdr:rowOff>
    </xdr:from>
    <xdr:to>
      <xdr:col>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1228725"/>
        <a:ext cx="42576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0.2995</cdr:y>
    </cdr:from>
    <cdr:to>
      <cdr:x>0.966</cdr:x>
      <cdr:y>0.5315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48450" y="1933575"/>
          <a:ext cx="1762125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Undergrads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Receiving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Need-Based Aid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(33%)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(#5,836)  </a:t>
          </a:r>
        </a:p>
      </cdr:txBody>
    </cdr:sp>
  </cdr:relSizeAnchor>
  <cdr:relSizeAnchor xmlns:cdr="http://schemas.openxmlformats.org/drawingml/2006/chartDrawing">
    <cdr:from>
      <cdr:x>0.007</cdr:x>
      <cdr:y>0.62075</cdr:y>
    </cdr:from>
    <cdr:to>
      <cdr:x>0.1805</cdr:x>
      <cdr:y>0.85725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4019550"/>
          <a:ext cx="15144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Undergrads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Not Eligible for Need-Based Aid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(67%)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(#11,792)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0.7605</cdr:y>
    </cdr:from>
    <cdr:to>
      <cdr:x>0.919</cdr:x>
      <cdr:y>0.88225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6562725" y="4924425"/>
          <a:ext cx="14287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Grants &amp; Scholarships
</a:t>
          </a: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(70%)</a:t>
          </a:r>
        </a:p>
      </cdr:txBody>
    </cdr:sp>
  </cdr:relSizeAnchor>
  <cdr:relSizeAnchor xmlns:cdr="http://schemas.openxmlformats.org/drawingml/2006/chartDrawing">
    <cdr:from>
      <cdr:x>0.113</cdr:x>
      <cdr:y>0.34225</cdr:y>
    </cdr:from>
    <cdr:to>
      <cdr:x>0.23725</cdr:x>
      <cdr:y>0.42175</cdr:y>
    </cdr:to>
    <cdr:sp>
      <cdr:nvSpPr>
        <cdr:cNvPr id="2" name="Text Box 2"/>
        <cdr:cNvSpPr txBox="1">
          <a:spLocks noChangeArrowheads="1"/>
        </cdr:cNvSpPr>
      </cdr:nvSpPr>
      <cdr:spPr>
        <a:xfrm>
          <a:off x="981075" y="2219325"/>
          <a:ext cx="1085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Loans
</a:t>
          </a: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(27%)</a:t>
          </a:r>
        </a:p>
      </cdr:txBody>
    </cdr:sp>
  </cdr:relSizeAnchor>
  <cdr:relSizeAnchor xmlns:cdr="http://schemas.openxmlformats.org/drawingml/2006/chartDrawing">
    <cdr:from>
      <cdr:x>0.15075</cdr:x>
      <cdr:y>0.88375</cdr:y>
    </cdr:from>
    <cdr:to>
      <cdr:x>0.2975</cdr:x>
      <cdr:y>0.96175</cdr:y>
    </cdr:to>
    <cdr:sp>
      <cdr:nvSpPr>
        <cdr:cNvPr id="3" name="Text Box 3"/>
        <cdr:cNvSpPr txBox="1">
          <a:spLocks noChangeArrowheads="1"/>
        </cdr:cNvSpPr>
      </cdr:nvSpPr>
      <cdr:spPr>
        <a:xfrm>
          <a:off x="1304925" y="5724525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Work-Study
</a:t>
          </a: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(3%)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0.97575</cdr:y>
    </cdr:from>
    <cdr:to>
      <cdr:x>0.234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6324600"/>
          <a:ext cx="962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0.40275</cdr:x>
      <cdr:y>0.97575</cdr:y>
    </cdr:from>
    <cdr:to>
      <cdr:x>0.4825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3505200" y="6324600"/>
          <a:ext cx="6953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0.5905</cdr:x>
      <cdr:y>0.97575</cdr:y>
    </cdr:from>
    <cdr:to>
      <cdr:x>0.8295</cdr:x>
      <cdr:y>0.998</cdr:y>
    </cdr:to>
    <cdr:sp>
      <cdr:nvSpPr>
        <cdr:cNvPr id="3" name="Text Box 3"/>
        <cdr:cNvSpPr txBox="1">
          <a:spLocks noChangeArrowheads="1"/>
        </cdr:cNvSpPr>
      </cdr:nvSpPr>
      <cdr:spPr>
        <a:xfrm>
          <a:off x="5133975" y="6324600"/>
          <a:ext cx="2076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0.12675</cdr:x>
      <cdr:y>0.41125</cdr:y>
    </cdr:from>
    <cdr:to>
      <cdr:x>0.2435</cdr:x>
      <cdr:y>0.4705</cdr:y>
    </cdr:to>
    <cdr:sp>
      <cdr:nvSpPr>
        <cdr:cNvPr id="4" name="Text Box 4"/>
        <cdr:cNvSpPr txBox="1">
          <a:spLocks noChangeArrowheads="1"/>
        </cdr:cNvSpPr>
      </cdr:nvSpPr>
      <cdr:spPr>
        <a:xfrm>
          <a:off x="1095375" y="2667000"/>
          <a:ext cx="10191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$ 101.7</a:t>
          </a:r>
        </a:p>
      </cdr:txBody>
    </cdr:sp>
  </cdr:relSizeAnchor>
  <cdr:relSizeAnchor xmlns:cdr="http://schemas.openxmlformats.org/drawingml/2006/chartDrawing">
    <cdr:from>
      <cdr:x>0.40275</cdr:x>
      <cdr:y>0.8875</cdr:y>
    </cdr:from>
    <cdr:to>
      <cdr:x>0.4825</cdr:x>
      <cdr:y>0.942</cdr:y>
    </cdr:to>
    <cdr:sp>
      <cdr:nvSpPr>
        <cdr:cNvPr id="5" name="Text Box 6"/>
        <cdr:cNvSpPr txBox="1">
          <a:spLocks noChangeArrowheads="1"/>
        </cdr:cNvSpPr>
      </cdr:nvSpPr>
      <cdr:spPr>
        <a:xfrm>
          <a:off x="3505200" y="5753100"/>
          <a:ext cx="695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11%</a:t>
          </a:r>
        </a:p>
      </cdr:txBody>
    </cdr:sp>
  </cdr:relSizeAnchor>
  <cdr:relSizeAnchor xmlns:cdr="http://schemas.openxmlformats.org/drawingml/2006/chartDrawing">
    <cdr:from>
      <cdr:x>0.65975</cdr:x>
      <cdr:y>0.77625</cdr:y>
    </cdr:from>
    <cdr:to>
      <cdr:x>0.73075</cdr:x>
      <cdr:y>0.82825</cdr:y>
    </cdr:to>
    <cdr:sp>
      <cdr:nvSpPr>
        <cdr:cNvPr id="6" name="Text Box 7"/>
        <cdr:cNvSpPr txBox="1">
          <a:spLocks noChangeArrowheads="1"/>
        </cdr:cNvSpPr>
      </cdr:nvSpPr>
      <cdr:spPr>
        <a:xfrm>
          <a:off x="5743575" y="5029200"/>
          <a:ext cx="619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32%</a:t>
          </a:r>
        </a:p>
      </cdr:txBody>
    </cdr:sp>
  </cdr:relSizeAnchor>
  <cdr:relSizeAnchor xmlns:cdr="http://schemas.openxmlformats.org/drawingml/2006/chartDrawing">
    <cdr:from>
      <cdr:x>0.65225</cdr:x>
      <cdr:y>0.67225</cdr:y>
    </cdr:from>
    <cdr:to>
      <cdr:x>0.73175</cdr:x>
      <cdr:y>0.77725</cdr:y>
    </cdr:to>
    <cdr:sp>
      <cdr:nvSpPr>
        <cdr:cNvPr id="7" name="Text Box 8"/>
        <cdr:cNvSpPr txBox="1">
          <a:spLocks noChangeArrowheads="1"/>
        </cdr:cNvSpPr>
      </cdr:nvSpPr>
      <cdr:spPr>
        <a:xfrm>
          <a:off x="5676900" y="4352925"/>
          <a:ext cx="6953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$57.3</a:t>
          </a:r>
        </a:p>
      </cdr:txBody>
    </cdr:sp>
  </cdr:relSizeAnchor>
  <cdr:relSizeAnchor xmlns:cdr="http://schemas.openxmlformats.org/drawingml/2006/chartDrawing">
    <cdr:from>
      <cdr:x>0.40275</cdr:x>
      <cdr:y>0.80725</cdr:y>
    </cdr:from>
    <cdr:to>
      <cdr:x>0.4825</cdr:x>
      <cdr:y>0.90225</cdr:y>
    </cdr:to>
    <cdr:sp>
      <cdr:nvSpPr>
        <cdr:cNvPr id="8" name="Text Box 9"/>
        <cdr:cNvSpPr txBox="1">
          <a:spLocks noChangeArrowheads="1"/>
        </cdr:cNvSpPr>
      </cdr:nvSpPr>
      <cdr:spPr>
        <a:xfrm>
          <a:off x="3505200" y="5229225"/>
          <a:ext cx="6953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$19.8</a:t>
          </a:r>
        </a:p>
      </cdr:txBody>
    </cdr:sp>
  </cdr:relSizeAnchor>
  <cdr:relSizeAnchor xmlns:cdr="http://schemas.openxmlformats.org/drawingml/2006/chartDrawing">
    <cdr:from>
      <cdr:x>0.14475</cdr:x>
      <cdr:y>0.51275</cdr:y>
    </cdr:from>
    <cdr:to>
      <cdr:x>0.2245</cdr:x>
      <cdr:y>0.57175</cdr:y>
    </cdr:to>
    <cdr:sp>
      <cdr:nvSpPr>
        <cdr:cNvPr id="9" name="Text Box 10"/>
        <cdr:cNvSpPr txBox="1">
          <a:spLocks noChangeArrowheads="1"/>
        </cdr:cNvSpPr>
      </cdr:nvSpPr>
      <cdr:spPr>
        <a:xfrm>
          <a:off x="1257300" y="3324225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57%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0.97675</cdr:y>
    </cdr:from>
    <cdr:to>
      <cdr:x>0.24525</cdr:x>
      <cdr:y>0.99775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81100" y="6334125"/>
          <a:ext cx="9525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0.41125</cdr:x>
      <cdr:y>0.97675</cdr:y>
    </cdr:from>
    <cdr:to>
      <cdr:x>0.49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6334125"/>
          <a:ext cx="685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0.59625</cdr:x>
      <cdr:y>0.97675</cdr:y>
    </cdr:from>
    <cdr:to>
      <cdr:x>0.83225</cdr:x>
      <cdr:y>0.99775</cdr:y>
    </cdr:to>
    <cdr:sp>
      <cdr:nvSpPr>
        <cdr:cNvPr id="3" name="Text Box 3"/>
        <cdr:cNvSpPr txBox="1">
          <a:spLocks noChangeArrowheads="1"/>
        </cdr:cNvSpPr>
      </cdr:nvSpPr>
      <cdr:spPr>
        <a:xfrm>
          <a:off x="5181600" y="6334125"/>
          <a:ext cx="2057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0.13625</cdr:x>
      <cdr:y>0.6835</cdr:y>
    </cdr:from>
    <cdr:to>
      <cdr:x>0.215</cdr:x>
      <cdr:y>0.7425</cdr:y>
    </cdr:to>
    <cdr:sp>
      <cdr:nvSpPr>
        <cdr:cNvPr id="4" name="Text Box 4"/>
        <cdr:cNvSpPr txBox="1">
          <a:spLocks noChangeArrowheads="1"/>
        </cdr:cNvSpPr>
      </cdr:nvSpPr>
      <cdr:spPr>
        <a:xfrm>
          <a:off x="1181100" y="4429125"/>
          <a:ext cx="685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39%</a:t>
          </a:r>
        </a:p>
      </cdr:txBody>
    </cdr:sp>
  </cdr:relSizeAnchor>
  <cdr:relSizeAnchor xmlns:cdr="http://schemas.openxmlformats.org/drawingml/2006/chartDrawing">
    <cdr:from>
      <cdr:x>0.40175</cdr:x>
      <cdr:y>0.91025</cdr:y>
    </cdr:from>
    <cdr:to>
      <cdr:x>0.4805</cdr:x>
      <cdr:y>0.965</cdr:y>
    </cdr:to>
    <cdr:sp>
      <cdr:nvSpPr>
        <cdr:cNvPr id="5" name="Text Box 5"/>
        <cdr:cNvSpPr txBox="1">
          <a:spLocks noChangeArrowheads="1"/>
        </cdr:cNvSpPr>
      </cdr:nvSpPr>
      <cdr:spPr>
        <a:xfrm>
          <a:off x="3495675" y="5895975"/>
          <a:ext cx="685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15%</a:t>
          </a:r>
        </a:p>
      </cdr:txBody>
    </cdr:sp>
  </cdr:relSizeAnchor>
  <cdr:relSizeAnchor xmlns:cdr="http://schemas.openxmlformats.org/drawingml/2006/chartDrawing">
    <cdr:from>
      <cdr:x>0.655</cdr:x>
      <cdr:y>0.5955</cdr:y>
    </cdr:from>
    <cdr:to>
      <cdr:x>0.73375</cdr:x>
      <cdr:y>0.66475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3857625"/>
          <a:ext cx="685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$35.7</a:t>
          </a:r>
        </a:p>
      </cdr:txBody>
    </cdr:sp>
  </cdr:relSizeAnchor>
  <cdr:relSizeAnchor xmlns:cdr="http://schemas.openxmlformats.org/drawingml/2006/chartDrawing">
    <cdr:from>
      <cdr:x>0.6645</cdr:x>
      <cdr:y>0.6835</cdr:y>
    </cdr:from>
    <cdr:to>
      <cdr:x>0.73475</cdr:x>
      <cdr:y>0.73575</cdr:y>
    </cdr:to>
    <cdr:sp>
      <cdr:nvSpPr>
        <cdr:cNvPr id="7" name="Text Box 7"/>
        <cdr:cNvSpPr txBox="1">
          <a:spLocks noChangeArrowheads="1"/>
        </cdr:cNvSpPr>
      </cdr:nvSpPr>
      <cdr:spPr>
        <a:xfrm>
          <a:off x="5781675" y="4429125"/>
          <a:ext cx="609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46%</a:t>
          </a:r>
        </a:p>
      </cdr:txBody>
    </cdr:sp>
  </cdr:relSizeAnchor>
  <cdr:relSizeAnchor xmlns:cdr="http://schemas.openxmlformats.org/drawingml/2006/chartDrawing">
    <cdr:from>
      <cdr:x>0.38275</cdr:x>
      <cdr:y>0.8565</cdr:y>
    </cdr:from>
    <cdr:to>
      <cdr:x>0.51075</cdr:x>
      <cdr:y>0.91125</cdr:y>
    </cdr:to>
    <cdr:sp>
      <cdr:nvSpPr>
        <cdr:cNvPr id="8" name="Text Box 8"/>
        <cdr:cNvSpPr txBox="1">
          <a:spLocks noChangeArrowheads="1"/>
        </cdr:cNvSpPr>
      </cdr:nvSpPr>
      <cdr:spPr>
        <a:xfrm>
          <a:off x="3324225" y="5553075"/>
          <a:ext cx="1114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$11.5</a:t>
          </a:r>
        </a:p>
      </cdr:txBody>
    </cdr:sp>
  </cdr:relSizeAnchor>
  <cdr:relSizeAnchor xmlns:cdr="http://schemas.openxmlformats.org/drawingml/2006/chartDrawing">
    <cdr:from>
      <cdr:x>0.13625</cdr:x>
      <cdr:y>0.5955</cdr:y>
    </cdr:from>
    <cdr:to>
      <cdr:x>0.233</cdr:x>
      <cdr:y>0.65875</cdr:y>
    </cdr:to>
    <cdr:sp>
      <cdr:nvSpPr>
        <cdr:cNvPr id="9" name="Text Box 9"/>
        <cdr:cNvSpPr txBox="1">
          <a:spLocks noChangeArrowheads="1"/>
        </cdr:cNvSpPr>
      </cdr:nvSpPr>
      <cdr:spPr>
        <a:xfrm>
          <a:off x="1181100" y="3857625"/>
          <a:ext cx="8382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$31.0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0.97675</cdr:y>
    </cdr:from>
    <cdr:to>
      <cdr:x>0.234</cdr:x>
      <cdr:y>0.99775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6334125"/>
          <a:ext cx="9620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0.40275</cdr:x>
      <cdr:y>0.97675</cdr:y>
    </cdr:from>
    <cdr:to>
      <cdr:x>0.4825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05200" y="6334125"/>
          <a:ext cx="6953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0.5905</cdr:x>
      <cdr:y>0.97675</cdr:y>
    </cdr:from>
    <cdr:to>
      <cdr:x>0.8295</cdr:x>
      <cdr:y>0.99775</cdr:y>
    </cdr:to>
    <cdr:sp>
      <cdr:nvSpPr>
        <cdr:cNvPr id="3" name="Text Box 3"/>
        <cdr:cNvSpPr txBox="1">
          <a:spLocks noChangeArrowheads="1"/>
        </cdr:cNvSpPr>
      </cdr:nvSpPr>
      <cdr:spPr>
        <a:xfrm>
          <a:off x="5133975" y="6334125"/>
          <a:ext cx="2076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0.14475</cdr:x>
      <cdr:y>0.4115</cdr:y>
    </cdr:from>
    <cdr:to>
      <cdr:x>0.2245</cdr:x>
      <cdr:y>0.4705</cdr:y>
    </cdr:to>
    <cdr:sp>
      <cdr:nvSpPr>
        <cdr:cNvPr id="4" name="Text Box 4"/>
        <cdr:cNvSpPr txBox="1">
          <a:spLocks noChangeArrowheads="1"/>
        </cdr:cNvSpPr>
      </cdr:nvSpPr>
      <cdr:spPr>
        <a:xfrm>
          <a:off x="1257300" y="2667000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$70.7</a:t>
          </a:r>
        </a:p>
      </cdr:txBody>
    </cdr:sp>
  </cdr:relSizeAnchor>
  <cdr:relSizeAnchor xmlns:cdr="http://schemas.openxmlformats.org/drawingml/2006/chartDrawing">
    <cdr:from>
      <cdr:x>0.38575</cdr:x>
      <cdr:y>0.89325</cdr:y>
    </cdr:from>
    <cdr:to>
      <cdr:x>0.46525</cdr:x>
      <cdr:y>0.9385</cdr:y>
    </cdr:to>
    <cdr:sp>
      <cdr:nvSpPr>
        <cdr:cNvPr id="5" name="Text Box 5"/>
        <cdr:cNvSpPr txBox="1">
          <a:spLocks noChangeArrowheads="1"/>
        </cdr:cNvSpPr>
      </cdr:nvSpPr>
      <cdr:spPr>
        <a:xfrm>
          <a:off x="3352800" y="579120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$8.3</a:t>
          </a:r>
        </a:p>
      </cdr:txBody>
    </cdr:sp>
  </cdr:relSizeAnchor>
  <cdr:relSizeAnchor xmlns:cdr="http://schemas.openxmlformats.org/drawingml/2006/chartDrawing">
    <cdr:from>
      <cdr:x>0.6455</cdr:x>
      <cdr:y>0.81025</cdr:y>
    </cdr:from>
    <cdr:to>
      <cdr:x>0.7745</cdr:x>
      <cdr:y>0.8795</cdr:y>
    </cdr:to>
    <cdr:sp>
      <cdr:nvSpPr>
        <cdr:cNvPr id="6" name="Text Box 6"/>
        <cdr:cNvSpPr txBox="1">
          <a:spLocks noChangeArrowheads="1"/>
        </cdr:cNvSpPr>
      </cdr:nvSpPr>
      <cdr:spPr>
        <a:xfrm>
          <a:off x="5610225" y="5248275"/>
          <a:ext cx="1123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$21.6</a:t>
          </a:r>
        </a:p>
      </cdr:txBody>
    </cdr:sp>
  </cdr:relSizeAnchor>
  <cdr:relSizeAnchor xmlns:cdr="http://schemas.openxmlformats.org/drawingml/2006/chartDrawing">
    <cdr:from>
      <cdr:x>0.14475</cdr:x>
      <cdr:y>0.50475</cdr:y>
    </cdr:from>
    <cdr:to>
      <cdr:x>0.2245</cdr:x>
      <cdr:y>0.56375</cdr:y>
    </cdr:to>
    <cdr:sp>
      <cdr:nvSpPr>
        <cdr:cNvPr id="7" name="Text Box 7"/>
        <cdr:cNvSpPr txBox="1">
          <a:spLocks noChangeArrowheads="1"/>
        </cdr:cNvSpPr>
      </cdr:nvSpPr>
      <cdr:spPr>
        <a:xfrm>
          <a:off x="1257300" y="3267075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70%</a:t>
          </a:r>
        </a:p>
      </cdr:txBody>
    </cdr:sp>
  </cdr:relSizeAnchor>
  <cdr:relSizeAnchor xmlns:cdr="http://schemas.openxmlformats.org/drawingml/2006/chartDrawing">
    <cdr:from>
      <cdr:x>0.399</cdr:x>
      <cdr:y>0.924</cdr:y>
    </cdr:from>
    <cdr:to>
      <cdr:x>0.4795</cdr:x>
      <cdr:y>0.97725</cdr:y>
    </cdr:to>
    <cdr:sp>
      <cdr:nvSpPr>
        <cdr:cNvPr id="8" name="Text Box 8"/>
        <cdr:cNvSpPr txBox="1">
          <a:spLocks noChangeArrowheads="1"/>
        </cdr:cNvSpPr>
      </cdr:nvSpPr>
      <cdr:spPr>
        <a:xfrm>
          <a:off x="3467100" y="5991225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8%</a:t>
          </a:r>
        </a:p>
      </cdr:txBody>
    </cdr:sp>
  </cdr:relSizeAnchor>
  <cdr:relSizeAnchor xmlns:cdr="http://schemas.openxmlformats.org/drawingml/2006/chartDrawing">
    <cdr:from>
      <cdr:x>0.65975</cdr:x>
      <cdr:y>0.87175</cdr:y>
    </cdr:from>
    <cdr:to>
      <cdr:x>0.73075</cdr:x>
      <cdr:y>0.924</cdr:y>
    </cdr:to>
    <cdr:sp>
      <cdr:nvSpPr>
        <cdr:cNvPr id="9" name="Text Box 9"/>
        <cdr:cNvSpPr txBox="1">
          <a:spLocks noChangeArrowheads="1"/>
        </cdr:cNvSpPr>
      </cdr:nvSpPr>
      <cdr:spPr>
        <a:xfrm>
          <a:off x="5743575" y="5648325"/>
          <a:ext cx="619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22%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</cdr:x>
      <cdr:y>0.97675</cdr:y>
    </cdr:from>
    <cdr:to>
      <cdr:x>0.22925</cdr:x>
      <cdr:y>0.99925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28700" y="6334125"/>
          <a:ext cx="962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0.402</cdr:x>
      <cdr:y>0.97675</cdr:y>
    </cdr:from>
    <cdr:to>
      <cdr:x>0.48175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95675" y="6334125"/>
          <a:ext cx="6953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</cdr:x>
      <cdr:y>0.97675</cdr:y>
    </cdr:from>
    <cdr:to>
      <cdr:x>0.8295</cdr:x>
      <cdr:y>0.99925</cdr:y>
    </cdr:to>
    <cdr:sp>
      <cdr:nvSpPr>
        <cdr:cNvPr id="3" name="Text Box 3"/>
        <cdr:cNvSpPr txBox="1">
          <a:spLocks noChangeArrowheads="1"/>
        </cdr:cNvSpPr>
      </cdr:nvSpPr>
      <cdr:spPr>
        <a:xfrm>
          <a:off x="5133975" y="6334125"/>
          <a:ext cx="2085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0.10775</cdr:x>
      <cdr:y>0.871</cdr:y>
    </cdr:from>
    <cdr:to>
      <cdr:x>0.25675</cdr:x>
      <cdr:y>0.91475</cdr:y>
    </cdr:to>
    <cdr:sp>
      <cdr:nvSpPr>
        <cdr:cNvPr id="4" name="Text Box 4"/>
        <cdr:cNvSpPr txBox="1">
          <a:spLocks noChangeArrowheads="1"/>
        </cdr:cNvSpPr>
      </cdr:nvSpPr>
      <cdr:spPr>
        <a:xfrm>
          <a:off x="933450" y="5648325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$10.6</a:t>
          </a:r>
        </a:p>
      </cdr:txBody>
    </cdr:sp>
  </cdr:relSizeAnchor>
  <cdr:relSizeAnchor xmlns:cdr="http://schemas.openxmlformats.org/drawingml/2006/chartDrawing">
    <cdr:from>
      <cdr:x>0.6195</cdr:x>
      <cdr:y>0.39575</cdr:y>
    </cdr:from>
    <cdr:to>
      <cdr:x>0.7695</cdr:x>
      <cdr:y>0.43775</cdr:y>
    </cdr:to>
    <cdr:sp>
      <cdr:nvSpPr>
        <cdr:cNvPr id="5" name="Text Box 5"/>
        <cdr:cNvSpPr txBox="1">
          <a:spLocks noChangeArrowheads="1"/>
        </cdr:cNvSpPr>
      </cdr:nvSpPr>
      <cdr:spPr>
        <a:xfrm>
          <a:off x="5391150" y="2562225"/>
          <a:ext cx="130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$74.0</a:t>
          </a:r>
        </a:p>
      </cdr:txBody>
    </cdr:sp>
  </cdr:relSizeAnchor>
  <cdr:relSizeAnchor xmlns:cdr="http://schemas.openxmlformats.org/drawingml/2006/chartDrawing">
    <cdr:from>
      <cdr:x>0.36975</cdr:x>
      <cdr:y>0.85725</cdr:y>
    </cdr:from>
    <cdr:to>
      <cdr:x>0.50475</cdr:x>
      <cdr:y>0.901</cdr:y>
    </cdr:to>
    <cdr:sp>
      <cdr:nvSpPr>
        <cdr:cNvPr id="6" name="Text Box 6"/>
        <cdr:cNvSpPr txBox="1">
          <a:spLocks noChangeArrowheads="1"/>
        </cdr:cNvSpPr>
      </cdr:nvSpPr>
      <cdr:spPr>
        <a:xfrm>
          <a:off x="3209925" y="5553075"/>
          <a:ext cx="117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$17.7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0.97625</cdr:y>
    </cdr:from>
    <cdr:to>
      <cdr:x>0.234</cdr:x>
      <cdr:y>0.99925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6324600"/>
          <a:ext cx="962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0.40275</cdr:x>
      <cdr:y>0.97625</cdr:y>
    </cdr:from>
    <cdr:to>
      <cdr:x>0.4825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05200" y="632460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0.5905</cdr:x>
      <cdr:y>0.97625</cdr:y>
    </cdr:from>
    <cdr:to>
      <cdr:x>0.8295</cdr:x>
      <cdr:y>0.99925</cdr:y>
    </cdr:to>
    <cdr:sp>
      <cdr:nvSpPr>
        <cdr:cNvPr id="3" name="Text Box 3"/>
        <cdr:cNvSpPr txBox="1">
          <a:spLocks noChangeArrowheads="1"/>
        </cdr:cNvSpPr>
      </cdr:nvSpPr>
      <cdr:spPr>
        <a:xfrm>
          <a:off x="5133975" y="6324600"/>
          <a:ext cx="2076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0.106</cdr:x>
      <cdr:y>0.8415</cdr:y>
    </cdr:from>
    <cdr:to>
      <cdr:x>0.25475</cdr:x>
      <cdr:y>0.88325</cdr:y>
    </cdr:to>
    <cdr:sp>
      <cdr:nvSpPr>
        <cdr:cNvPr id="4" name="Text Box 7"/>
        <cdr:cNvSpPr txBox="1">
          <a:spLocks noChangeArrowheads="1"/>
        </cdr:cNvSpPr>
      </cdr:nvSpPr>
      <cdr:spPr>
        <a:xfrm>
          <a:off x="914400" y="5457825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$10.3</a:t>
          </a:r>
        </a:p>
      </cdr:txBody>
    </cdr:sp>
  </cdr:relSizeAnchor>
  <cdr:relSizeAnchor xmlns:cdr="http://schemas.openxmlformats.org/drawingml/2006/chartDrawing">
    <cdr:from>
      <cdr:x>0.6275</cdr:x>
      <cdr:y>0.354</cdr:y>
    </cdr:from>
    <cdr:to>
      <cdr:x>0.77625</cdr:x>
      <cdr:y>0.3975</cdr:y>
    </cdr:to>
    <cdr:sp>
      <cdr:nvSpPr>
        <cdr:cNvPr id="5" name="Text Box 8"/>
        <cdr:cNvSpPr txBox="1">
          <a:spLocks noChangeArrowheads="1"/>
        </cdr:cNvSpPr>
      </cdr:nvSpPr>
      <cdr:spPr>
        <a:xfrm>
          <a:off x="5457825" y="2295525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$50.9</a:t>
          </a:r>
        </a:p>
      </cdr:txBody>
    </cdr:sp>
  </cdr:relSizeAnchor>
  <cdr:relSizeAnchor xmlns:cdr="http://schemas.openxmlformats.org/drawingml/2006/chartDrawing">
    <cdr:from>
      <cdr:x>0.3715</cdr:x>
      <cdr:y>0.82775</cdr:y>
    </cdr:from>
    <cdr:to>
      <cdr:x>0.506</cdr:x>
      <cdr:y>0.87225</cdr:y>
    </cdr:to>
    <cdr:sp>
      <cdr:nvSpPr>
        <cdr:cNvPr id="6" name="Text Box 10"/>
        <cdr:cNvSpPr txBox="1">
          <a:spLocks noChangeArrowheads="1"/>
        </cdr:cNvSpPr>
      </cdr:nvSpPr>
      <cdr:spPr>
        <a:xfrm>
          <a:off x="3228975" y="5362575"/>
          <a:ext cx="117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$12.0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0.97625</cdr:y>
    </cdr:from>
    <cdr:to>
      <cdr:x>0.23025</cdr:x>
      <cdr:y>0.99925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6324600"/>
          <a:ext cx="962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0.40275</cdr:x>
      <cdr:y>0.97625</cdr:y>
    </cdr:from>
    <cdr:to>
      <cdr:x>0.4825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05200" y="632460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0.5905</cdr:x>
      <cdr:y>0.97625</cdr:y>
    </cdr:from>
    <cdr:to>
      <cdr:x>0.8295</cdr:x>
      <cdr:y>0.99925</cdr:y>
    </cdr:to>
    <cdr:sp>
      <cdr:nvSpPr>
        <cdr:cNvPr id="3" name="Text Box 3"/>
        <cdr:cNvSpPr txBox="1">
          <a:spLocks noChangeArrowheads="1"/>
        </cdr:cNvSpPr>
      </cdr:nvSpPr>
      <cdr:spPr>
        <a:xfrm>
          <a:off x="5133975" y="6324600"/>
          <a:ext cx="2076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0.18075</cdr:x>
      <cdr:y>0.854</cdr:y>
    </cdr:from>
    <cdr:to>
      <cdr:x>0.33075</cdr:x>
      <cdr:y>0.89675</cdr:y>
    </cdr:to>
    <cdr:sp>
      <cdr:nvSpPr>
        <cdr:cNvPr id="4" name="Text Box 4"/>
        <cdr:cNvSpPr txBox="1">
          <a:spLocks noChangeArrowheads="1"/>
        </cdr:cNvSpPr>
      </cdr:nvSpPr>
      <cdr:spPr>
        <a:xfrm>
          <a:off x="1571625" y="5534025"/>
          <a:ext cx="130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$0.3</a:t>
          </a:r>
        </a:p>
      </cdr:txBody>
    </cdr:sp>
  </cdr:relSizeAnchor>
  <cdr:relSizeAnchor xmlns:cdr="http://schemas.openxmlformats.org/drawingml/2006/chartDrawing">
    <cdr:from>
      <cdr:x>0.618</cdr:x>
      <cdr:y>0.3695</cdr:y>
    </cdr:from>
    <cdr:to>
      <cdr:x>0.767</cdr:x>
      <cdr:y>0.41325</cdr:y>
    </cdr:to>
    <cdr:sp>
      <cdr:nvSpPr>
        <cdr:cNvPr id="5" name="Text Box 5"/>
        <cdr:cNvSpPr txBox="1">
          <a:spLocks noChangeArrowheads="1"/>
        </cdr:cNvSpPr>
      </cdr:nvSpPr>
      <cdr:spPr>
        <a:xfrm>
          <a:off x="5372100" y="2390775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$23.1</a:t>
          </a:r>
        </a:p>
      </cdr:txBody>
    </cdr:sp>
  </cdr:relSizeAnchor>
  <cdr:relSizeAnchor xmlns:cdr="http://schemas.openxmlformats.org/drawingml/2006/chartDrawing">
    <cdr:from>
      <cdr:x>0.3705</cdr:x>
      <cdr:y>0.8275</cdr:y>
    </cdr:from>
    <cdr:to>
      <cdr:x>0.50525</cdr:x>
      <cdr:y>0.87275</cdr:y>
    </cdr:to>
    <cdr:sp>
      <cdr:nvSpPr>
        <cdr:cNvPr id="6" name="Text Box 6"/>
        <cdr:cNvSpPr txBox="1">
          <a:spLocks noChangeArrowheads="1"/>
        </cdr:cNvSpPr>
      </cdr:nvSpPr>
      <cdr:spPr>
        <a:xfrm>
          <a:off x="3219450" y="5362575"/>
          <a:ext cx="1171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$5.7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0.97925</cdr:y>
    </cdr:from>
    <cdr:to>
      <cdr:x>0.233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85850" y="6343650"/>
          <a:ext cx="942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0.398</cdr:x>
      <cdr:y>0.97925</cdr:y>
    </cdr:from>
    <cdr:to>
      <cdr:x>0.4765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6343650"/>
          <a:ext cx="685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0.5865</cdr:x>
      <cdr:y>0.97925</cdr:y>
    </cdr:from>
    <cdr:to>
      <cdr:x>0.82275</cdr:x>
      <cdr:y>0.99975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5105400" y="6343650"/>
          <a:ext cx="2057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0.12475</cdr:x>
      <cdr:y>0.528</cdr:y>
    </cdr:from>
    <cdr:to>
      <cdr:x>0.25</cdr:x>
      <cdr:y>0.587</cdr:y>
    </cdr:to>
    <cdr:sp>
      <cdr:nvSpPr>
        <cdr:cNvPr id="4" name="Text Box 4"/>
        <cdr:cNvSpPr txBox="1">
          <a:spLocks noChangeArrowheads="1"/>
        </cdr:cNvSpPr>
      </cdr:nvSpPr>
      <cdr:spPr>
        <a:xfrm>
          <a:off x="1085850" y="3419475"/>
          <a:ext cx="10858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$102.4</a:t>
          </a:r>
        </a:p>
      </cdr:txBody>
    </cdr:sp>
  </cdr:relSizeAnchor>
  <cdr:relSizeAnchor xmlns:cdr="http://schemas.openxmlformats.org/drawingml/2006/chartDrawing">
    <cdr:from>
      <cdr:x>0.38</cdr:x>
      <cdr:y>0.40875</cdr:y>
    </cdr:from>
    <cdr:to>
      <cdr:x>0.47575</cdr:x>
      <cdr:y>0.47675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305175" y="2647950"/>
          <a:ext cx="8382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$120.2</a:t>
          </a:r>
        </a:p>
      </cdr:txBody>
    </cdr:sp>
  </cdr:relSizeAnchor>
  <cdr:relSizeAnchor xmlns:cdr="http://schemas.openxmlformats.org/drawingml/2006/chartDrawing">
    <cdr:from>
      <cdr:x>0.688</cdr:x>
      <cdr:y>0.909</cdr:y>
    </cdr:from>
    <cdr:to>
      <cdr:x>0.75825</cdr:x>
      <cdr:y>0.96025</cdr:y>
    </cdr:to>
    <cdr:sp>
      <cdr:nvSpPr>
        <cdr:cNvPr id="6" name="Text Box 6"/>
        <cdr:cNvSpPr txBox="1">
          <a:spLocks noChangeArrowheads="1"/>
        </cdr:cNvSpPr>
      </cdr:nvSpPr>
      <cdr:spPr>
        <a:xfrm>
          <a:off x="5981700" y="5895975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2%</a:t>
          </a:r>
        </a:p>
      </cdr:txBody>
    </cdr:sp>
  </cdr:relSizeAnchor>
  <cdr:relSizeAnchor xmlns:cdr="http://schemas.openxmlformats.org/drawingml/2006/chartDrawing">
    <cdr:from>
      <cdr:x>0.141</cdr:x>
      <cdr:y>0.614</cdr:y>
    </cdr:from>
    <cdr:to>
      <cdr:x>0.2195</cdr:x>
      <cdr:y>0.67325</cdr:y>
    </cdr:to>
    <cdr:sp>
      <cdr:nvSpPr>
        <cdr:cNvPr id="7" name="Text Box 7"/>
        <cdr:cNvSpPr txBox="1">
          <a:spLocks noChangeArrowheads="1"/>
        </cdr:cNvSpPr>
      </cdr:nvSpPr>
      <cdr:spPr>
        <a:xfrm>
          <a:off x="1219200" y="3981450"/>
          <a:ext cx="685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45%</a:t>
          </a:r>
        </a:p>
      </cdr:txBody>
    </cdr:sp>
  </cdr:relSizeAnchor>
  <cdr:relSizeAnchor xmlns:cdr="http://schemas.openxmlformats.org/drawingml/2006/chartDrawing">
    <cdr:from>
      <cdr:x>0.40825</cdr:x>
      <cdr:y>0.515</cdr:y>
    </cdr:from>
    <cdr:to>
      <cdr:x>0.487</cdr:x>
      <cdr:y>0.56975</cdr:y>
    </cdr:to>
    <cdr:sp>
      <cdr:nvSpPr>
        <cdr:cNvPr id="8" name="Text Box 8"/>
        <cdr:cNvSpPr txBox="1">
          <a:spLocks noChangeArrowheads="1"/>
        </cdr:cNvSpPr>
      </cdr:nvSpPr>
      <cdr:spPr>
        <a:xfrm>
          <a:off x="3552825" y="3333750"/>
          <a:ext cx="685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53%</a:t>
          </a:r>
        </a:p>
      </cdr:txBody>
    </cdr:sp>
  </cdr:relSizeAnchor>
  <cdr:relSizeAnchor xmlns:cdr="http://schemas.openxmlformats.org/drawingml/2006/chartDrawing">
    <cdr:from>
      <cdr:x>0.708</cdr:x>
      <cdr:y>0.8575</cdr:y>
    </cdr:from>
    <cdr:to>
      <cdr:x>0.7895</cdr:x>
      <cdr:y>0.894</cdr:y>
    </cdr:to>
    <cdr:sp>
      <cdr:nvSpPr>
        <cdr:cNvPr id="9" name="Text Box 9"/>
        <cdr:cNvSpPr txBox="1">
          <a:spLocks noChangeArrowheads="1"/>
        </cdr:cNvSpPr>
      </cdr:nvSpPr>
      <cdr:spPr>
        <a:xfrm>
          <a:off x="6162675" y="5553075"/>
          <a:ext cx="704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$2.6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0.84625</cdr:y>
    </cdr:from>
    <cdr:to>
      <cdr:x>0.2925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3714750"/>
          <a:ext cx="11334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Receiving Aid
</a:t>
          </a: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5,385 (51%)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0.695</cdr:x>
      <cdr:y>0.1975</cdr:y>
    </cdr:from>
    <cdr:to>
      <cdr:x>0.996</cdr:x>
      <cdr:y>0.29</cdr:y>
    </cdr:to>
    <cdr:sp>
      <cdr:nvSpPr>
        <cdr:cNvPr id="2" name="Text Box 2"/>
        <cdr:cNvSpPr txBox="1">
          <a:spLocks noChangeArrowheads="1"/>
        </cdr:cNvSpPr>
      </cdr:nvSpPr>
      <cdr:spPr>
        <a:xfrm>
          <a:off x="2905125" y="866775"/>
          <a:ext cx="1257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Receiving Aid
</a:t>
          </a: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5,123 (49%)
</a:t>
          </a: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3,418 (37%)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0.995</cdr:x>
      <cdr:y>0.1535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41624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 of Enrolled Graduate &amp; Professional Students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Receiving Aid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Population of Graduate &amp; Professional Students = 10,508</a:t>
          </a:r>
        </a:p>
      </cdr:txBody>
    </cdr:sp>
  </cdr:relSizeAnchor>
  <cdr:relSizeAnchor xmlns:cdr="http://schemas.openxmlformats.org/drawingml/2006/chartDrawing">
    <cdr:from>
      <cdr:x>0.24975</cdr:x>
      <cdr:y>0.727</cdr:y>
    </cdr:from>
    <cdr:to>
      <cdr:x>0.6355</cdr:x>
      <cdr:y>0.872</cdr:y>
    </cdr:to>
    <cdr:sp>
      <cdr:nvSpPr>
        <cdr:cNvPr id="4" name="Text Box 4"/>
        <cdr:cNvSpPr txBox="1">
          <a:spLocks noChangeArrowheads="1"/>
        </cdr:cNvSpPr>
      </cdr:nvSpPr>
      <cdr:spPr>
        <a:xfrm>
          <a:off x="1038225" y="3190875"/>
          <a:ext cx="16097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0.97925</cdr:y>
    </cdr:from>
    <cdr:to>
      <cdr:x>0.233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85850" y="6343650"/>
          <a:ext cx="942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0.398</cdr:x>
      <cdr:y>0.97925</cdr:y>
    </cdr:from>
    <cdr:to>
      <cdr:x>0.4765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6343650"/>
          <a:ext cx="685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0.5865</cdr:x>
      <cdr:y>0.97925</cdr:y>
    </cdr:from>
    <cdr:to>
      <cdr:x>0.82275</cdr:x>
      <cdr:y>0.99975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5105400" y="6343650"/>
          <a:ext cx="2057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0.141</cdr:x>
      <cdr:y>0.39125</cdr:y>
    </cdr:from>
    <cdr:to>
      <cdr:x>0.2195</cdr:x>
      <cdr:y>0.45025</cdr:y>
    </cdr:to>
    <cdr:sp>
      <cdr:nvSpPr>
        <cdr:cNvPr id="4" name="Text Box 4"/>
        <cdr:cNvSpPr txBox="1">
          <a:spLocks noChangeArrowheads="1"/>
        </cdr:cNvSpPr>
      </cdr:nvSpPr>
      <cdr:spPr>
        <a:xfrm>
          <a:off x="1219200" y="2533650"/>
          <a:ext cx="685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$73.1</a:t>
          </a:r>
        </a:p>
      </cdr:txBody>
    </cdr:sp>
  </cdr:relSizeAnchor>
  <cdr:relSizeAnchor xmlns:cdr="http://schemas.openxmlformats.org/drawingml/2006/chartDrawing">
    <cdr:from>
      <cdr:x>0.398</cdr:x>
      <cdr:y>0.67825</cdr:y>
    </cdr:from>
    <cdr:to>
      <cdr:x>0.4765</cdr:x>
      <cdr:y>0.733</cdr:y>
    </cdr:to>
    <cdr:sp>
      <cdr:nvSpPr>
        <cdr:cNvPr id="5" name="Text Box 5"/>
        <cdr:cNvSpPr txBox="1">
          <a:spLocks noChangeArrowheads="1"/>
        </cdr:cNvSpPr>
      </cdr:nvSpPr>
      <cdr:spPr>
        <a:xfrm>
          <a:off x="3457575" y="4391025"/>
          <a:ext cx="685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$36.8</a:t>
          </a:r>
        </a:p>
      </cdr:txBody>
    </cdr:sp>
  </cdr:relSizeAnchor>
  <cdr:relSizeAnchor xmlns:cdr="http://schemas.openxmlformats.org/drawingml/2006/chartDrawing">
    <cdr:from>
      <cdr:x>0.71175</cdr:x>
      <cdr:y>0.89775</cdr:y>
    </cdr:from>
    <cdr:to>
      <cdr:x>0.782</cdr:x>
      <cdr:y>0.94975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0" y="5819775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0.141</cdr:x>
      <cdr:y>0.4735</cdr:y>
    </cdr:from>
    <cdr:to>
      <cdr:x>0.2195</cdr:x>
      <cdr:y>0.5325</cdr:y>
    </cdr:to>
    <cdr:sp>
      <cdr:nvSpPr>
        <cdr:cNvPr id="7" name="Text Box 7"/>
        <cdr:cNvSpPr txBox="1">
          <a:spLocks noChangeArrowheads="1"/>
        </cdr:cNvSpPr>
      </cdr:nvSpPr>
      <cdr:spPr>
        <a:xfrm>
          <a:off x="1219200" y="3067050"/>
          <a:ext cx="685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65%</a:t>
          </a:r>
        </a:p>
      </cdr:txBody>
    </cdr:sp>
  </cdr:relSizeAnchor>
  <cdr:relSizeAnchor xmlns:cdr="http://schemas.openxmlformats.org/drawingml/2006/chartDrawing">
    <cdr:from>
      <cdr:x>0.40825</cdr:x>
      <cdr:y>0.74525</cdr:y>
    </cdr:from>
    <cdr:to>
      <cdr:x>0.487</cdr:x>
      <cdr:y>0.79975</cdr:y>
    </cdr:to>
    <cdr:sp>
      <cdr:nvSpPr>
        <cdr:cNvPr id="8" name="Text Box 8"/>
        <cdr:cNvSpPr txBox="1">
          <a:spLocks noChangeArrowheads="1"/>
        </cdr:cNvSpPr>
      </cdr:nvSpPr>
      <cdr:spPr>
        <a:xfrm>
          <a:off x="3552825" y="4829175"/>
          <a:ext cx="685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33%</a:t>
          </a:r>
        </a:p>
      </cdr:txBody>
    </cdr:sp>
  </cdr:relSizeAnchor>
  <cdr:relSizeAnchor xmlns:cdr="http://schemas.openxmlformats.org/drawingml/2006/chartDrawing">
    <cdr:from>
      <cdr:x>0.72225</cdr:x>
      <cdr:y>0.8465</cdr:y>
    </cdr:from>
    <cdr:to>
      <cdr:x>0.79225</cdr:x>
      <cdr:y>0.89775</cdr:y>
    </cdr:to>
    <cdr:sp>
      <cdr:nvSpPr>
        <cdr:cNvPr id="9" name="Text Box 9"/>
        <cdr:cNvSpPr txBox="1">
          <a:spLocks noChangeArrowheads="1"/>
        </cdr:cNvSpPr>
      </cdr:nvSpPr>
      <cdr:spPr>
        <a:xfrm>
          <a:off x="6286500" y="5486400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$2.1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0.97925</cdr:y>
    </cdr:from>
    <cdr:to>
      <cdr:x>0.233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85850" y="6343650"/>
          <a:ext cx="942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0.398</cdr:x>
      <cdr:y>0.97925</cdr:y>
    </cdr:from>
    <cdr:to>
      <cdr:x>0.4765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6343650"/>
          <a:ext cx="685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0.5865</cdr:x>
      <cdr:y>0.97925</cdr:y>
    </cdr:from>
    <cdr:to>
      <cdr:x>0.82275</cdr:x>
      <cdr:y>0.99975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5105400" y="6343650"/>
          <a:ext cx="2057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0.13725</cdr:x>
      <cdr:y>0.805</cdr:y>
    </cdr:from>
    <cdr:to>
      <cdr:x>0.215</cdr:x>
      <cdr:y>0.864</cdr:y>
    </cdr:to>
    <cdr:sp>
      <cdr:nvSpPr>
        <cdr:cNvPr id="4" name="Text Box 4"/>
        <cdr:cNvSpPr txBox="1">
          <a:spLocks noChangeArrowheads="1"/>
        </cdr:cNvSpPr>
      </cdr:nvSpPr>
      <cdr:spPr>
        <a:xfrm>
          <a:off x="1190625" y="5219700"/>
          <a:ext cx="676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$29.2</a:t>
          </a:r>
        </a:p>
      </cdr:txBody>
    </cdr:sp>
  </cdr:relSizeAnchor>
  <cdr:relSizeAnchor xmlns:cdr="http://schemas.openxmlformats.org/drawingml/2006/chartDrawing">
    <cdr:from>
      <cdr:x>0.398</cdr:x>
      <cdr:y>0.39125</cdr:y>
    </cdr:from>
    <cdr:to>
      <cdr:x>0.4765</cdr:x>
      <cdr:y>0.48225</cdr:y>
    </cdr:to>
    <cdr:sp>
      <cdr:nvSpPr>
        <cdr:cNvPr id="5" name="Text Box 5"/>
        <cdr:cNvSpPr txBox="1">
          <a:spLocks noChangeArrowheads="1"/>
        </cdr:cNvSpPr>
      </cdr:nvSpPr>
      <cdr:spPr>
        <a:xfrm>
          <a:off x="3457575" y="2533650"/>
          <a:ext cx="6858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$83.4</a:t>
          </a:r>
        </a:p>
      </cdr:txBody>
    </cdr:sp>
  </cdr:relSizeAnchor>
  <cdr:relSizeAnchor xmlns:cdr="http://schemas.openxmlformats.org/drawingml/2006/chartDrawing">
    <cdr:from>
      <cdr:x>0.70225</cdr:x>
      <cdr:y>0.916</cdr:y>
    </cdr:from>
    <cdr:to>
      <cdr:x>0.7725</cdr:x>
      <cdr:y>0.96725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05525" y="5934075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0.13725</cdr:x>
      <cdr:y>0.86475</cdr:y>
    </cdr:from>
    <cdr:to>
      <cdr:x>0.21675</cdr:x>
      <cdr:y>0.92375</cdr:y>
    </cdr:to>
    <cdr:sp>
      <cdr:nvSpPr>
        <cdr:cNvPr id="7" name="Text Box 7"/>
        <cdr:cNvSpPr txBox="1">
          <a:spLocks noChangeArrowheads="1"/>
        </cdr:cNvSpPr>
      </cdr:nvSpPr>
      <cdr:spPr>
        <a:xfrm>
          <a:off x="1190625" y="5600700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0.398</cdr:x>
      <cdr:y>0.50475</cdr:y>
    </cdr:from>
    <cdr:to>
      <cdr:x>0.4765</cdr:x>
      <cdr:y>0.5595</cdr:y>
    </cdr:to>
    <cdr:sp>
      <cdr:nvSpPr>
        <cdr:cNvPr id="8" name="Text Box 8"/>
        <cdr:cNvSpPr txBox="1">
          <a:spLocks noChangeArrowheads="1"/>
        </cdr:cNvSpPr>
      </cdr:nvSpPr>
      <cdr:spPr>
        <a:xfrm>
          <a:off x="3457575" y="3267075"/>
          <a:ext cx="685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74%</a:t>
          </a:r>
        </a:p>
      </cdr:txBody>
    </cdr:sp>
  </cdr:relSizeAnchor>
  <cdr:relSizeAnchor xmlns:cdr="http://schemas.openxmlformats.org/drawingml/2006/chartDrawing">
    <cdr:from>
      <cdr:x>0.71375</cdr:x>
      <cdr:y>0.86475</cdr:y>
    </cdr:from>
    <cdr:to>
      <cdr:x>0.78375</cdr:x>
      <cdr:y>0.916</cdr:y>
    </cdr:to>
    <cdr:sp>
      <cdr:nvSpPr>
        <cdr:cNvPr id="9" name="Text Box 9"/>
        <cdr:cNvSpPr txBox="1">
          <a:spLocks noChangeArrowheads="1"/>
        </cdr:cNvSpPr>
      </cdr:nvSpPr>
      <cdr:spPr>
        <a:xfrm>
          <a:off x="6210300" y="5600700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$0.6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0.97625</cdr:y>
    </cdr:from>
    <cdr:to>
      <cdr:x>0.24525</cdr:x>
      <cdr:y>0.99925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81100" y="6324600"/>
          <a:ext cx="952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0.41125</cdr:x>
      <cdr:y>0.97625</cdr:y>
    </cdr:from>
    <cdr:to>
      <cdr:x>0.49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6324600"/>
          <a:ext cx="685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0.59625</cdr:x>
      <cdr:y>0.97625</cdr:y>
    </cdr:from>
    <cdr:to>
      <cdr:x>0.83225</cdr:x>
      <cdr:y>0.99925</cdr:y>
    </cdr:to>
    <cdr:sp>
      <cdr:nvSpPr>
        <cdr:cNvPr id="3" name="Text Box 3"/>
        <cdr:cNvSpPr txBox="1">
          <a:spLocks noChangeArrowheads="1"/>
        </cdr:cNvSpPr>
      </cdr:nvSpPr>
      <cdr:spPr>
        <a:xfrm>
          <a:off x="5181600" y="632460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0.13625</cdr:x>
      <cdr:y>0.60325</cdr:y>
    </cdr:from>
    <cdr:to>
      <cdr:x>0.215</cdr:x>
      <cdr:y>0.72275</cdr:y>
    </cdr:to>
    <cdr:sp>
      <cdr:nvSpPr>
        <cdr:cNvPr id="4" name="Text Box 4"/>
        <cdr:cNvSpPr txBox="1">
          <a:spLocks noChangeArrowheads="1"/>
        </cdr:cNvSpPr>
      </cdr:nvSpPr>
      <cdr:spPr>
        <a:xfrm>
          <a:off x="1181100" y="3905250"/>
          <a:ext cx="68580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$79.7</a:t>
          </a:r>
        </a:p>
      </cdr:txBody>
    </cdr:sp>
  </cdr:relSizeAnchor>
  <cdr:relSizeAnchor xmlns:cdr="http://schemas.openxmlformats.org/drawingml/2006/chartDrawing">
    <cdr:from>
      <cdr:x>0.381</cdr:x>
      <cdr:y>0.41625</cdr:y>
    </cdr:from>
    <cdr:to>
      <cdr:x>0.489</cdr:x>
      <cdr:y>0.489</cdr:y>
    </cdr:to>
    <cdr:sp>
      <cdr:nvSpPr>
        <cdr:cNvPr id="5" name="Text Box 5"/>
        <cdr:cNvSpPr txBox="1">
          <a:spLocks noChangeArrowheads="1"/>
        </cdr:cNvSpPr>
      </cdr:nvSpPr>
      <cdr:spPr>
        <a:xfrm>
          <a:off x="3314700" y="2695575"/>
          <a:ext cx="9429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$96.5</a:t>
          </a:r>
        </a:p>
      </cdr:txBody>
    </cdr:sp>
  </cdr:relSizeAnchor>
  <cdr:relSizeAnchor xmlns:cdr="http://schemas.openxmlformats.org/drawingml/2006/chartDrawing">
    <cdr:from>
      <cdr:x>0.67875</cdr:x>
      <cdr:y>0.8995</cdr:y>
    </cdr:from>
    <cdr:to>
      <cdr:x>0.74875</cdr:x>
      <cdr:y>0.95075</cdr:y>
    </cdr:to>
    <cdr:sp>
      <cdr:nvSpPr>
        <cdr:cNvPr id="6" name="Text Box 6"/>
        <cdr:cNvSpPr txBox="1">
          <a:spLocks noChangeArrowheads="1"/>
        </cdr:cNvSpPr>
      </cdr:nvSpPr>
      <cdr:spPr>
        <a:xfrm>
          <a:off x="5905500" y="5829300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0.13625</cdr:x>
      <cdr:y>0.74325</cdr:y>
    </cdr:from>
    <cdr:to>
      <cdr:x>0.215</cdr:x>
      <cdr:y>0.80225</cdr:y>
    </cdr:to>
    <cdr:sp>
      <cdr:nvSpPr>
        <cdr:cNvPr id="7" name="Text Box 7"/>
        <cdr:cNvSpPr txBox="1">
          <a:spLocks noChangeArrowheads="1"/>
        </cdr:cNvSpPr>
      </cdr:nvSpPr>
      <cdr:spPr>
        <a:xfrm>
          <a:off x="1181100" y="4819650"/>
          <a:ext cx="685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45%</a:t>
          </a:r>
        </a:p>
      </cdr:txBody>
    </cdr:sp>
  </cdr:relSizeAnchor>
  <cdr:relSizeAnchor xmlns:cdr="http://schemas.openxmlformats.org/drawingml/2006/chartDrawing">
    <cdr:from>
      <cdr:x>0.398</cdr:x>
      <cdr:y>0.489</cdr:y>
    </cdr:from>
    <cdr:to>
      <cdr:x>0.47675</cdr:x>
      <cdr:y>0.5435</cdr:y>
    </cdr:to>
    <cdr:sp>
      <cdr:nvSpPr>
        <cdr:cNvPr id="8" name="Text Box 8"/>
        <cdr:cNvSpPr txBox="1">
          <a:spLocks noChangeArrowheads="1"/>
        </cdr:cNvSpPr>
      </cdr:nvSpPr>
      <cdr:spPr>
        <a:xfrm>
          <a:off x="3457575" y="3171825"/>
          <a:ext cx="685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54%</a:t>
          </a:r>
        </a:p>
      </cdr:txBody>
    </cdr:sp>
  </cdr:relSizeAnchor>
  <cdr:relSizeAnchor xmlns:cdr="http://schemas.openxmlformats.org/drawingml/2006/chartDrawing">
    <cdr:from>
      <cdr:x>0.72525</cdr:x>
      <cdr:y>0.8475</cdr:y>
    </cdr:from>
    <cdr:to>
      <cdr:x>0.79525</cdr:x>
      <cdr:y>0.8985</cdr:y>
    </cdr:to>
    <cdr:sp>
      <cdr:nvSpPr>
        <cdr:cNvPr id="9" name="Text Box 9"/>
        <cdr:cNvSpPr txBox="1">
          <a:spLocks noChangeArrowheads="1"/>
        </cdr:cNvSpPr>
      </cdr:nvSpPr>
      <cdr:spPr>
        <a:xfrm>
          <a:off x="6305550" y="5495925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$2.6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0.97675</cdr:y>
    </cdr:from>
    <cdr:to>
      <cdr:x>0.24575</cdr:x>
      <cdr:y>0.99775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81100" y="6334125"/>
          <a:ext cx="9525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0.411</cdr:x>
      <cdr:y>0.97675</cdr:y>
    </cdr:from>
    <cdr:to>
      <cdr:x>0.489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6334125"/>
          <a:ext cx="676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0.59625</cdr:x>
      <cdr:y>0.97675</cdr:y>
    </cdr:from>
    <cdr:to>
      <cdr:x>0.83175</cdr:x>
      <cdr:y>0.99775</cdr:y>
    </cdr:to>
    <cdr:sp>
      <cdr:nvSpPr>
        <cdr:cNvPr id="3" name="Text Box 3"/>
        <cdr:cNvSpPr txBox="1">
          <a:spLocks noChangeArrowheads="1"/>
        </cdr:cNvSpPr>
      </cdr:nvSpPr>
      <cdr:spPr>
        <a:xfrm>
          <a:off x="5181600" y="6334125"/>
          <a:ext cx="20478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0.15075</cdr:x>
      <cdr:y>0.419</cdr:y>
    </cdr:from>
    <cdr:to>
      <cdr:x>0.2295</cdr:x>
      <cdr:y>0.47825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04925" y="2714625"/>
          <a:ext cx="685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$54.6</a:t>
          </a:r>
        </a:p>
      </cdr:txBody>
    </cdr:sp>
  </cdr:relSizeAnchor>
  <cdr:relSizeAnchor xmlns:cdr="http://schemas.openxmlformats.org/drawingml/2006/chartDrawing">
    <cdr:from>
      <cdr:x>0.4015</cdr:x>
      <cdr:y>0.68525</cdr:y>
    </cdr:from>
    <cdr:to>
      <cdr:x>0.48025</cdr:x>
      <cdr:y>0.7905</cdr:y>
    </cdr:to>
    <cdr:sp>
      <cdr:nvSpPr>
        <cdr:cNvPr id="5" name="Text Box 5"/>
        <cdr:cNvSpPr txBox="1">
          <a:spLocks noChangeArrowheads="1"/>
        </cdr:cNvSpPr>
      </cdr:nvSpPr>
      <cdr:spPr>
        <a:xfrm>
          <a:off x="3486150" y="4438650"/>
          <a:ext cx="6858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$21.5</a:t>
          </a:r>
        </a:p>
      </cdr:txBody>
    </cdr:sp>
  </cdr:relSizeAnchor>
  <cdr:relSizeAnchor xmlns:cdr="http://schemas.openxmlformats.org/drawingml/2006/chartDrawing">
    <cdr:from>
      <cdr:x>0.7055</cdr:x>
      <cdr:y>0.89825</cdr:y>
    </cdr:from>
    <cdr:to>
      <cdr:x>0.77575</cdr:x>
      <cdr:y>0.96175</cdr:y>
    </cdr:to>
    <cdr:sp>
      <cdr:nvSpPr>
        <cdr:cNvPr id="6" name="Text Box 6"/>
        <cdr:cNvSpPr txBox="1">
          <a:spLocks noChangeArrowheads="1"/>
        </cdr:cNvSpPr>
      </cdr:nvSpPr>
      <cdr:spPr>
        <a:xfrm>
          <a:off x="6134100" y="5819775"/>
          <a:ext cx="609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3%</a:t>
          </a:r>
        </a:p>
      </cdr:txBody>
    </cdr:sp>
  </cdr:relSizeAnchor>
  <cdr:relSizeAnchor xmlns:cdr="http://schemas.openxmlformats.org/drawingml/2006/chartDrawing">
    <cdr:from>
      <cdr:x>0.15075</cdr:x>
      <cdr:y>0.4995</cdr:y>
    </cdr:from>
    <cdr:to>
      <cdr:x>0.2295</cdr:x>
      <cdr:y>0.5585</cdr:y>
    </cdr:to>
    <cdr:sp>
      <cdr:nvSpPr>
        <cdr:cNvPr id="7" name="Text Box 7"/>
        <cdr:cNvSpPr txBox="1">
          <a:spLocks noChangeArrowheads="1"/>
        </cdr:cNvSpPr>
      </cdr:nvSpPr>
      <cdr:spPr>
        <a:xfrm>
          <a:off x="1304925" y="3238500"/>
          <a:ext cx="685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70%</a:t>
          </a:r>
        </a:p>
      </cdr:txBody>
    </cdr:sp>
  </cdr:relSizeAnchor>
  <cdr:relSizeAnchor xmlns:cdr="http://schemas.openxmlformats.org/drawingml/2006/chartDrawing">
    <cdr:from>
      <cdr:x>0.4015</cdr:x>
      <cdr:y>0.76575</cdr:y>
    </cdr:from>
    <cdr:to>
      <cdr:x>0.48025</cdr:x>
      <cdr:y>0.8205</cdr:y>
    </cdr:to>
    <cdr:sp>
      <cdr:nvSpPr>
        <cdr:cNvPr id="8" name="Text Box 8"/>
        <cdr:cNvSpPr txBox="1">
          <a:spLocks noChangeArrowheads="1"/>
        </cdr:cNvSpPr>
      </cdr:nvSpPr>
      <cdr:spPr>
        <a:xfrm>
          <a:off x="3486150" y="4962525"/>
          <a:ext cx="685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27%</a:t>
          </a:r>
        </a:p>
      </cdr:txBody>
    </cdr:sp>
  </cdr:relSizeAnchor>
  <cdr:relSizeAnchor xmlns:cdr="http://schemas.openxmlformats.org/drawingml/2006/chartDrawing">
    <cdr:from>
      <cdr:x>0.715</cdr:x>
      <cdr:y>0.84875</cdr:y>
    </cdr:from>
    <cdr:to>
      <cdr:x>0.80425</cdr:x>
      <cdr:y>0.89825</cdr:y>
    </cdr:to>
    <cdr:sp>
      <cdr:nvSpPr>
        <cdr:cNvPr id="9" name="Text Box 9"/>
        <cdr:cNvSpPr txBox="1">
          <a:spLocks noChangeArrowheads="1"/>
        </cdr:cNvSpPr>
      </cdr:nvSpPr>
      <cdr:spPr>
        <a:xfrm>
          <a:off x="6219825" y="5495925"/>
          <a:ext cx="781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$2.1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0.97825</cdr:y>
    </cdr:from>
    <cdr:to>
      <cdr:x>0.24525</cdr:x>
      <cdr:y>0.9995</cdr:y>
    </cdr:to>
    <cdr:sp>
      <cdr:nvSpPr>
        <cdr:cNvPr id="1" name="Text Box 1"/>
        <cdr:cNvSpPr txBox="1">
          <a:spLocks noChangeArrowheads="1"/>
        </cdr:cNvSpPr>
      </cdr:nvSpPr>
      <cdr:spPr>
        <a:xfrm>
          <a:off x="1181100" y="6343650"/>
          <a:ext cx="9525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0.41125</cdr:x>
      <cdr:y>0.97825</cdr:y>
    </cdr:from>
    <cdr:to>
      <cdr:x>0.49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6343650"/>
          <a:ext cx="685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0.59425</cdr:x>
      <cdr:y>0.97775</cdr:y>
    </cdr:from>
    <cdr:to>
      <cdr:x>0.8295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5172075" y="6334125"/>
          <a:ext cx="2047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0.13625</cdr:x>
      <cdr:y>0.78875</cdr:y>
    </cdr:from>
    <cdr:to>
      <cdr:x>0.215</cdr:x>
      <cdr:y>0.848</cdr:y>
    </cdr:to>
    <cdr:sp>
      <cdr:nvSpPr>
        <cdr:cNvPr id="4" name="Text Box 4"/>
        <cdr:cNvSpPr txBox="1">
          <a:spLocks noChangeArrowheads="1"/>
        </cdr:cNvSpPr>
      </cdr:nvSpPr>
      <cdr:spPr>
        <a:xfrm>
          <a:off x="1181100" y="5114925"/>
          <a:ext cx="685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$25.1</a:t>
          </a:r>
        </a:p>
      </cdr:txBody>
    </cdr:sp>
  </cdr:relSizeAnchor>
  <cdr:relSizeAnchor xmlns:cdr="http://schemas.openxmlformats.org/drawingml/2006/chartDrawing">
    <cdr:from>
      <cdr:x>0.396</cdr:x>
      <cdr:y>0.349</cdr:y>
    </cdr:from>
    <cdr:to>
      <cdr:x>0.47475</cdr:x>
      <cdr:y>0.45075</cdr:y>
    </cdr:to>
    <cdr:sp>
      <cdr:nvSpPr>
        <cdr:cNvPr id="5" name="Text Box 5"/>
        <cdr:cNvSpPr txBox="1">
          <a:spLocks noChangeArrowheads="1"/>
        </cdr:cNvSpPr>
      </cdr:nvSpPr>
      <cdr:spPr>
        <a:xfrm>
          <a:off x="3438525" y="2257425"/>
          <a:ext cx="68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$75.0</a:t>
          </a:r>
        </a:p>
      </cdr:txBody>
    </cdr:sp>
  </cdr:relSizeAnchor>
  <cdr:relSizeAnchor xmlns:cdr="http://schemas.openxmlformats.org/drawingml/2006/chartDrawing">
    <cdr:from>
      <cdr:x>0.14675</cdr:x>
      <cdr:y>0.84025</cdr:y>
    </cdr:from>
    <cdr:to>
      <cdr:x>0.2255</cdr:x>
      <cdr:y>0.89925</cdr:y>
    </cdr:to>
    <cdr:sp>
      <cdr:nvSpPr>
        <cdr:cNvPr id="6" name="Text Box 7"/>
        <cdr:cNvSpPr txBox="1">
          <a:spLocks noChangeArrowheads="1"/>
        </cdr:cNvSpPr>
      </cdr:nvSpPr>
      <cdr:spPr>
        <a:xfrm>
          <a:off x="1276350" y="5448300"/>
          <a:ext cx="685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25%</a:t>
          </a:r>
        </a:p>
      </cdr:txBody>
    </cdr:sp>
  </cdr:relSizeAnchor>
  <cdr:relSizeAnchor xmlns:cdr="http://schemas.openxmlformats.org/drawingml/2006/chartDrawing">
    <cdr:from>
      <cdr:x>0.396</cdr:x>
      <cdr:y>0.4705</cdr:y>
    </cdr:from>
    <cdr:to>
      <cdr:x>0.47475</cdr:x>
      <cdr:y>0.52525</cdr:y>
    </cdr:to>
    <cdr:sp>
      <cdr:nvSpPr>
        <cdr:cNvPr id="7" name="Text Box 8"/>
        <cdr:cNvSpPr txBox="1">
          <a:spLocks noChangeArrowheads="1"/>
        </cdr:cNvSpPr>
      </cdr:nvSpPr>
      <cdr:spPr>
        <a:xfrm>
          <a:off x="3438525" y="3048000"/>
          <a:ext cx="685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74%</a:t>
          </a:r>
        </a:p>
      </cdr:txBody>
    </cdr:sp>
  </cdr:relSizeAnchor>
  <cdr:relSizeAnchor xmlns:cdr="http://schemas.openxmlformats.org/drawingml/2006/chartDrawing">
    <cdr:from>
      <cdr:x>0.748</cdr:x>
      <cdr:y>0.84025</cdr:y>
    </cdr:from>
    <cdr:to>
      <cdr:x>0.818</cdr:x>
      <cdr:y>0.89925</cdr:y>
    </cdr:to>
    <cdr:sp>
      <cdr:nvSpPr>
        <cdr:cNvPr id="8" name="Text Box 9"/>
        <cdr:cNvSpPr txBox="1">
          <a:spLocks noChangeArrowheads="1"/>
        </cdr:cNvSpPr>
      </cdr:nvSpPr>
      <cdr:spPr>
        <a:xfrm>
          <a:off x="6505575" y="5448300"/>
          <a:ext cx="6096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$0.5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0.1875</cdr:y>
    </cdr:from>
    <cdr:to>
      <cdr:x>0.97925</cdr:x>
      <cdr:y>0.288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0" y="819150"/>
          <a:ext cx="11620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Receiving Aid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10,394 (59%)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0.9705</cdr:x>
      <cdr:y>0.1645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42672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 of Enrolled Undergraduate Students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Receiving Aid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Population of Undergraduate Students = 17,628</a:t>
          </a:r>
        </a:p>
      </cdr:txBody>
    </cdr:sp>
  </cdr:relSizeAnchor>
  <cdr:relSizeAnchor xmlns:cdr="http://schemas.openxmlformats.org/drawingml/2006/chartDrawing">
    <cdr:from>
      <cdr:x>0</cdr:x>
      <cdr:y>0.83575</cdr:y>
    </cdr:from>
    <cdr:to>
      <cdr:x>0.26975</cdr:x>
      <cdr:y>0.99325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667125"/>
          <a:ext cx="11906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Receiving Aid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7,234 (41%)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142875</xdr:rowOff>
    </xdr:from>
    <xdr:to>
      <xdr:col>6</xdr:col>
      <xdr:colOff>533400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9525" y="1038225"/>
        <a:ext cx="41814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4</xdr:row>
      <xdr:rowOff>142875</xdr:rowOff>
    </xdr:from>
    <xdr:to>
      <xdr:col>15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86250" y="1038225"/>
        <a:ext cx="440055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0.97925</cdr:y>
    </cdr:from>
    <cdr:to>
      <cdr:x>0.233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85850" y="6343650"/>
          <a:ext cx="942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0.398</cdr:x>
      <cdr:y>0.97925</cdr:y>
    </cdr:from>
    <cdr:to>
      <cdr:x>0.4765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6343650"/>
          <a:ext cx="685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0.5865</cdr:x>
      <cdr:y>0.97925</cdr:y>
    </cdr:from>
    <cdr:to>
      <cdr:x>0.82275</cdr:x>
      <cdr:y>0.99975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5105400" y="6343650"/>
          <a:ext cx="2057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0.141</cdr:x>
      <cdr:y>0.48625</cdr:y>
    </cdr:from>
    <cdr:to>
      <cdr:x>0.2195</cdr:x>
      <cdr:y>0.54525</cdr:y>
    </cdr:to>
    <cdr:sp>
      <cdr:nvSpPr>
        <cdr:cNvPr id="4" name="Text Box 4"/>
        <cdr:cNvSpPr txBox="1">
          <a:spLocks noChangeArrowheads="1"/>
        </cdr:cNvSpPr>
      </cdr:nvSpPr>
      <cdr:spPr>
        <a:xfrm>
          <a:off x="1219200" y="3152775"/>
          <a:ext cx="685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53%</a:t>
          </a:r>
        </a:p>
      </cdr:txBody>
    </cdr:sp>
  </cdr:relSizeAnchor>
  <cdr:relSizeAnchor xmlns:cdr="http://schemas.openxmlformats.org/drawingml/2006/chartDrawing">
    <cdr:from>
      <cdr:x>0.39875</cdr:x>
      <cdr:y>0.91075</cdr:y>
    </cdr:from>
    <cdr:to>
      <cdr:x>0.4775</cdr:x>
      <cdr:y>0.956</cdr:y>
    </cdr:to>
    <cdr:sp>
      <cdr:nvSpPr>
        <cdr:cNvPr id="5" name="Text Box 6"/>
        <cdr:cNvSpPr txBox="1">
          <a:spLocks noChangeArrowheads="1"/>
        </cdr:cNvSpPr>
      </cdr:nvSpPr>
      <cdr:spPr>
        <a:xfrm flipV="1">
          <a:off x="3467100" y="5905500"/>
          <a:ext cx="685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10%</a:t>
          </a:r>
        </a:p>
      </cdr:txBody>
    </cdr:sp>
  </cdr:relSizeAnchor>
  <cdr:relSizeAnchor xmlns:cdr="http://schemas.openxmlformats.org/drawingml/2006/chartDrawing">
    <cdr:from>
      <cdr:x>0.65675</cdr:x>
      <cdr:y>0.688</cdr:y>
    </cdr:from>
    <cdr:to>
      <cdr:x>0.727</cdr:x>
      <cdr:y>0.74025</cdr:y>
    </cdr:to>
    <cdr:sp>
      <cdr:nvSpPr>
        <cdr:cNvPr id="6" name="Text Box 7"/>
        <cdr:cNvSpPr txBox="1">
          <a:spLocks noChangeArrowheads="1"/>
        </cdr:cNvSpPr>
      </cdr:nvSpPr>
      <cdr:spPr>
        <a:xfrm>
          <a:off x="5715000" y="4457700"/>
          <a:ext cx="609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37%</a:t>
          </a:r>
        </a:p>
      </cdr:txBody>
    </cdr:sp>
  </cdr:relSizeAnchor>
  <cdr:relSizeAnchor xmlns:cdr="http://schemas.openxmlformats.org/drawingml/2006/chartDrawing">
    <cdr:from>
      <cdr:x>0.104</cdr:x>
      <cdr:y>0.39575</cdr:y>
    </cdr:from>
    <cdr:to>
      <cdr:x>0.25</cdr:x>
      <cdr:y>0.43675</cdr:y>
    </cdr:to>
    <cdr:sp>
      <cdr:nvSpPr>
        <cdr:cNvPr id="7" name="Text Box 8"/>
        <cdr:cNvSpPr txBox="1">
          <a:spLocks noChangeArrowheads="1"/>
        </cdr:cNvSpPr>
      </cdr:nvSpPr>
      <cdr:spPr>
        <a:xfrm>
          <a:off x="904875" y="2562225"/>
          <a:ext cx="1266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$119.4</a:t>
          </a:r>
        </a:p>
      </cdr:txBody>
    </cdr:sp>
  </cdr:relSizeAnchor>
  <cdr:relSizeAnchor xmlns:cdr="http://schemas.openxmlformats.org/drawingml/2006/chartDrawing">
    <cdr:from>
      <cdr:x>0.3505</cdr:x>
      <cdr:y>0.88275</cdr:y>
    </cdr:from>
    <cdr:to>
      <cdr:x>0.4975</cdr:x>
      <cdr:y>0.92275</cdr:y>
    </cdr:to>
    <cdr:sp>
      <cdr:nvSpPr>
        <cdr:cNvPr id="8" name="Text Box 9"/>
        <cdr:cNvSpPr txBox="1">
          <a:spLocks noChangeArrowheads="1"/>
        </cdr:cNvSpPr>
      </cdr:nvSpPr>
      <cdr:spPr>
        <a:xfrm>
          <a:off x="3048000" y="5724525"/>
          <a:ext cx="1276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$22.6</a:t>
          </a:r>
        </a:p>
      </cdr:txBody>
    </cdr:sp>
  </cdr:relSizeAnchor>
  <cdr:relSizeAnchor xmlns:cdr="http://schemas.openxmlformats.org/drawingml/2006/chartDrawing">
    <cdr:from>
      <cdr:x>0.614</cdr:x>
      <cdr:y>0.6115</cdr:y>
    </cdr:from>
    <cdr:to>
      <cdr:x>0.762</cdr:x>
      <cdr:y>0.65225</cdr:y>
    </cdr:to>
    <cdr:sp>
      <cdr:nvSpPr>
        <cdr:cNvPr id="9" name="Text Box 10"/>
        <cdr:cNvSpPr txBox="1">
          <a:spLocks noChangeArrowheads="1"/>
        </cdr:cNvSpPr>
      </cdr:nvSpPr>
      <cdr:spPr>
        <a:xfrm>
          <a:off x="5343525" y="3962400"/>
          <a:ext cx="1285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$83.2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486525"/>
    <xdr:graphicFrame>
      <xdr:nvGraphicFramePr>
        <xdr:cNvPr id="1" name="Shape 1025"/>
        <xdr:cNvGraphicFramePr/>
      </xdr:nvGraphicFramePr>
      <xdr:xfrm>
        <a:off x="832256400" y="832256400"/>
        <a:ext cx="870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Work\Report%20Data\98-99%20Aid%20Profile\98-99%20Good%20Aid%20Profiles+Annual%20Reports+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TotalEnrollment"/>
      <sheetName val="Chart2GP-UGRecvgAid"/>
      <sheetName val="Chart3SplitElig_NoNeed"/>
      <sheetName val="Chart4SplitAidEligGP-GU"/>
      <sheetName val="Chart5AidBySource"/>
      <sheetName val="Chart6AidByType"/>
      <sheetName val="Chart7UndergradNeedBased"/>
      <sheetName val="Chart8InStateFreshmanAid"/>
      <sheetName val="CondensedDetailedReport-Corred"/>
      <sheetName val="DetailedReport-Corrected"/>
      <sheetName val="ChartData"/>
      <sheetName val="AllStudents"/>
      <sheetName val="Undergrad"/>
      <sheetName val="GradProf"/>
    </sheetNames>
    <sheetDataSet>
      <sheetData sheetId="10">
        <row r="3">
          <cell r="S3">
            <v>7661</v>
          </cell>
        </row>
        <row r="4">
          <cell r="S4">
            <v>2818</v>
          </cell>
        </row>
        <row r="5">
          <cell r="R5">
            <v>3800</v>
          </cell>
          <cell r="S5">
            <v>10479</v>
          </cell>
        </row>
        <row r="12">
          <cell r="D12">
            <v>4390</v>
          </cell>
        </row>
        <row r="13">
          <cell r="D13">
            <v>2289</v>
          </cell>
        </row>
        <row r="14">
          <cell r="D14">
            <v>6679</v>
          </cell>
        </row>
      </sheetData>
      <sheetData sheetId="11">
        <row r="2">
          <cell r="B2">
            <v>24238</v>
          </cell>
        </row>
      </sheetData>
      <sheetData sheetId="12">
        <row r="1">
          <cell r="B1">
            <v>15291</v>
          </cell>
        </row>
        <row r="5">
          <cell r="B5">
            <v>7661</v>
          </cell>
        </row>
        <row r="6">
          <cell r="B6">
            <v>4390</v>
          </cell>
        </row>
        <row r="7">
          <cell r="B7">
            <v>3271</v>
          </cell>
        </row>
        <row r="39">
          <cell r="B39">
            <v>3656</v>
          </cell>
          <cell r="F39">
            <v>734</v>
          </cell>
          <cell r="J39">
            <v>2586</v>
          </cell>
          <cell r="N39">
            <v>685</v>
          </cell>
        </row>
        <row r="41">
          <cell r="B41">
            <v>3164</v>
          </cell>
          <cell r="F41">
            <v>683</v>
          </cell>
          <cell r="J41">
            <v>1158</v>
          </cell>
          <cell r="N41">
            <v>225</v>
          </cell>
        </row>
        <row r="42">
          <cell r="B42">
            <v>492</v>
          </cell>
          <cell r="F42">
            <v>51</v>
          </cell>
          <cell r="J42">
            <v>83</v>
          </cell>
          <cell r="N42">
            <v>24</v>
          </cell>
        </row>
        <row r="43">
          <cell r="B43">
            <v>0</v>
          </cell>
          <cell r="F43">
            <v>0</v>
          </cell>
          <cell r="J43">
            <v>1345</v>
          </cell>
          <cell r="N43">
            <v>436</v>
          </cell>
        </row>
        <row r="45">
          <cell r="B45">
            <v>1316</v>
          </cell>
          <cell r="F45">
            <v>285</v>
          </cell>
          <cell r="J45">
            <v>948</v>
          </cell>
          <cell r="N45">
            <v>303</v>
          </cell>
        </row>
        <row r="46">
          <cell r="B46">
            <v>2340</v>
          </cell>
          <cell r="F46">
            <v>449</v>
          </cell>
          <cell r="J46">
            <v>1638</v>
          </cell>
          <cell r="N46">
            <v>382</v>
          </cell>
        </row>
        <row r="48">
          <cell r="B48">
            <v>229</v>
          </cell>
          <cell r="F48">
            <v>31</v>
          </cell>
          <cell r="J48">
            <v>83</v>
          </cell>
          <cell r="N48">
            <v>14</v>
          </cell>
        </row>
        <row r="49">
          <cell r="B49">
            <v>868</v>
          </cell>
          <cell r="F49">
            <v>224</v>
          </cell>
          <cell r="J49">
            <v>244</v>
          </cell>
          <cell r="N49">
            <v>82</v>
          </cell>
        </row>
        <row r="50">
          <cell r="B50">
            <v>56</v>
          </cell>
          <cell r="F50">
            <v>16</v>
          </cell>
          <cell r="J50">
            <v>17</v>
          </cell>
          <cell r="N50">
            <v>6</v>
          </cell>
        </row>
        <row r="51">
          <cell r="B51">
            <v>42</v>
          </cell>
          <cell r="F51">
            <v>4</v>
          </cell>
          <cell r="J51">
            <v>31</v>
          </cell>
          <cell r="N51">
            <v>3</v>
          </cell>
        </row>
        <row r="52">
          <cell r="B52">
            <v>2461</v>
          </cell>
          <cell r="F52">
            <v>459</v>
          </cell>
          <cell r="J52">
            <v>2211</v>
          </cell>
          <cell r="N52">
            <v>580</v>
          </cell>
        </row>
        <row r="53">
          <cell r="B53">
            <v>0</v>
          </cell>
          <cell r="F53">
            <v>0</v>
          </cell>
          <cell r="J53">
            <v>0</v>
          </cell>
          <cell r="N53">
            <v>0</v>
          </cell>
        </row>
        <row r="55">
          <cell r="B55">
            <v>3437</v>
          </cell>
          <cell r="F55">
            <v>702</v>
          </cell>
          <cell r="J55">
            <v>2497</v>
          </cell>
          <cell r="N55">
            <v>666</v>
          </cell>
        </row>
        <row r="56">
          <cell r="B56">
            <v>219</v>
          </cell>
          <cell r="F56">
            <v>32</v>
          </cell>
          <cell r="J56">
            <v>89</v>
          </cell>
          <cell r="N56">
            <v>19</v>
          </cell>
        </row>
        <row r="58">
          <cell r="B58">
            <v>908</v>
          </cell>
          <cell r="F58">
            <v>170</v>
          </cell>
          <cell r="J58">
            <v>833</v>
          </cell>
          <cell r="N58">
            <v>179</v>
          </cell>
        </row>
        <row r="59">
          <cell r="B59">
            <v>808</v>
          </cell>
          <cell r="F59">
            <v>144</v>
          </cell>
          <cell r="J59">
            <v>546</v>
          </cell>
          <cell r="N59">
            <v>132</v>
          </cell>
        </row>
        <row r="60">
          <cell r="B60">
            <v>960</v>
          </cell>
          <cell r="F60">
            <v>231</v>
          </cell>
          <cell r="J60">
            <v>640</v>
          </cell>
          <cell r="N60">
            <v>182</v>
          </cell>
        </row>
        <row r="61">
          <cell r="B61">
            <v>919</v>
          </cell>
          <cell r="F61">
            <v>181</v>
          </cell>
          <cell r="J61">
            <v>559</v>
          </cell>
          <cell r="N61">
            <v>189</v>
          </cell>
        </row>
        <row r="62">
          <cell r="B62">
            <v>61</v>
          </cell>
          <cell r="F62">
            <v>8</v>
          </cell>
          <cell r="J62">
            <v>8</v>
          </cell>
          <cell r="N62">
            <v>3</v>
          </cell>
        </row>
        <row r="70">
          <cell r="B70">
            <v>1807</v>
          </cell>
          <cell r="F70">
            <v>261</v>
          </cell>
          <cell r="J70">
            <v>190</v>
          </cell>
          <cell r="N70">
            <v>101</v>
          </cell>
        </row>
        <row r="71">
          <cell r="B71">
            <v>798</v>
          </cell>
          <cell r="F71">
            <v>44</v>
          </cell>
          <cell r="J71">
            <v>317</v>
          </cell>
          <cell r="N71">
            <v>27</v>
          </cell>
        </row>
        <row r="72">
          <cell r="B72">
            <v>3547</v>
          </cell>
          <cell r="F72">
            <v>722</v>
          </cell>
          <cell r="J72">
            <v>1588</v>
          </cell>
          <cell r="N72">
            <v>506</v>
          </cell>
        </row>
        <row r="73">
          <cell r="B73">
            <v>2680</v>
          </cell>
          <cell r="F73">
            <v>588</v>
          </cell>
          <cell r="J73">
            <v>826</v>
          </cell>
          <cell r="N73">
            <v>156</v>
          </cell>
        </row>
        <row r="75">
          <cell r="B75">
            <v>80</v>
          </cell>
          <cell r="F75">
            <v>43</v>
          </cell>
          <cell r="J75">
            <v>56</v>
          </cell>
          <cell r="N75">
            <v>8</v>
          </cell>
        </row>
        <row r="76">
          <cell r="B76">
            <v>518</v>
          </cell>
          <cell r="F76">
            <v>170</v>
          </cell>
          <cell r="J76">
            <v>2</v>
          </cell>
          <cell r="N76">
            <v>0</v>
          </cell>
        </row>
        <row r="77">
          <cell r="B77">
            <v>3656</v>
          </cell>
          <cell r="F77">
            <v>734</v>
          </cell>
          <cell r="J77">
            <v>2586</v>
          </cell>
          <cell r="N77">
            <v>685</v>
          </cell>
        </row>
        <row r="80">
          <cell r="D80">
            <v>15626262</v>
          </cell>
          <cell r="H80">
            <v>4934193</v>
          </cell>
        </row>
        <row r="81">
          <cell r="D81">
            <v>1562632</v>
          </cell>
          <cell r="H81">
            <v>47144</v>
          </cell>
        </row>
        <row r="82">
          <cell r="D82">
            <v>6951226</v>
          </cell>
          <cell r="H82">
            <v>3803735</v>
          </cell>
        </row>
        <row r="86">
          <cell r="D86">
            <v>12615504</v>
          </cell>
          <cell r="H86">
            <v>4441105</v>
          </cell>
        </row>
        <row r="87">
          <cell r="D87">
            <v>11056770</v>
          </cell>
          <cell r="H87">
            <v>4165323</v>
          </cell>
        </row>
        <row r="88">
          <cell r="D88">
            <v>467846</v>
          </cell>
          <cell r="H88">
            <v>178644</v>
          </cell>
        </row>
        <row r="89">
          <cell r="D89">
            <v>24140120</v>
          </cell>
          <cell r="H89">
            <v>8785072</v>
          </cell>
        </row>
      </sheetData>
      <sheetData sheetId="13">
        <row r="1">
          <cell r="B1">
            <v>8947</v>
          </cell>
        </row>
        <row r="2">
          <cell r="B2">
            <v>6811</v>
          </cell>
        </row>
        <row r="3">
          <cell r="B3">
            <v>2136</v>
          </cell>
        </row>
        <row r="7">
          <cell r="B7">
            <v>2818</v>
          </cell>
        </row>
        <row r="8">
          <cell r="B8">
            <v>2289</v>
          </cell>
        </row>
        <row r="9">
          <cell r="B9">
            <v>529</v>
          </cell>
        </row>
        <row r="41">
          <cell r="B41">
            <v>1057</v>
          </cell>
          <cell r="F41">
            <v>1232</v>
          </cell>
          <cell r="J41">
            <v>254</v>
          </cell>
          <cell r="N41">
            <v>275</v>
          </cell>
        </row>
        <row r="43">
          <cell r="B43">
            <v>53</v>
          </cell>
          <cell r="F43">
            <v>8</v>
          </cell>
          <cell r="J43">
            <v>20</v>
          </cell>
          <cell r="N43">
            <v>22</v>
          </cell>
        </row>
        <row r="44">
          <cell r="B44">
            <v>1004</v>
          </cell>
          <cell r="F44">
            <v>1224</v>
          </cell>
          <cell r="J44">
            <v>81</v>
          </cell>
          <cell r="N44">
            <v>162</v>
          </cell>
        </row>
        <row r="45">
          <cell r="B45">
            <v>0</v>
          </cell>
          <cell r="F45">
            <v>0</v>
          </cell>
          <cell r="J45">
            <v>153</v>
          </cell>
          <cell r="N45">
            <v>91</v>
          </cell>
        </row>
        <row r="47">
          <cell r="B47">
            <v>711</v>
          </cell>
          <cell r="F47">
            <v>727</v>
          </cell>
          <cell r="J47">
            <v>87</v>
          </cell>
          <cell r="N47">
            <v>98</v>
          </cell>
        </row>
        <row r="48">
          <cell r="B48">
            <v>346</v>
          </cell>
          <cell r="F48">
            <v>500</v>
          </cell>
          <cell r="J48">
            <v>167</v>
          </cell>
          <cell r="N48">
            <v>85</v>
          </cell>
        </row>
        <row r="49">
          <cell r="B49">
            <v>0</v>
          </cell>
          <cell r="F49">
            <v>5</v>
          </cell>
          <cell r="J49">
            <v>0</v>
          </cell>
          <cell r="N49">
            <v>92</v>
          </cell>
        </row>
        <row r="51">
          <cell r="B51">
            <v>51</v>
          </cell>
          <cell r="F51">
            <v>52</v>
          </cell>
          <cell r="J51">
            <v>4</v>
          </cell>
          <cell r="N51">
            <v>17</v>
          </cell>
        </row>
        <row r="52">
          <cell r="B52">
            <v>136</v>
          </cell>
          <cell r="F52">
            <v>122</v>
          </cell>
          <cell r="J52">
            <v>23</v>
          </cell>
          <cell r="N52">
            <v>8</v>
          </cell>
        </row>
        <row r="53">
          <cell r="B53">
            <v>16</v>
          </cell>
          <cell r="F53">
            <v>42</v>
          </cell>
          <cell r="J53">
            <v>4</v>
          </cell>
          <cell r="N53">
            <v>22</v>
          </cell>
        </row>
        <row r="54">
          <cell r="B54">
            <v>10</v>
          </cell>
          <cell r="F54">
            <v>3</v>
          </cell>
          <cell r="J54">
            <v>2</v>
          </cell>
          <cell r="N54">
            <v>0</v>
          </cell>
        </row>
        <row r="55">
          <cell r="B55">
            <v>844</v>
          </cell>
          <cell r="F55">
            <v>1008</v>
          </cell>
          <cell r="J55">
            <v>221</v>
          </cell>
          <cell r="N55">
            <v>136</v>
          </cell>
        </row>
        <row r="56">
          <cell r="B56">
            <v>0</v>
          </cell>
          <cell r="F56">
            <v>5</v>
          </cell>
          <cell r="J56">
            <v>0</v>
          </cell>
          <cell r="N56">
            <v>92</v>
          </cell>
        </row>
        <row r="58">
          <cell r="B58">
            <v>878</v>
          </cell>
          <cell r="F58">
            <v>980</v>
          </cell>
          <cell r="J58">
            <v>218</v>
          </cell>
          <cell r="N58">
            <v>139</v>
          </cell>
        </row>
        <row r="59">
          <cell r="B59">
            <v>179</v>
          </cell>
          <cell r="F59">
            <v>252</v>
          </cell>
          <cell r="J59">
            <v>36</v>
          </cell>
          <cell r="N59">
            <v>136</v>
          </cell>
        </row>
        <row r="61">
          <cell r="B61">
            <v>778</v>
          </cell>
          <cell r="F61">
            <v>1123</v>
          </cell>
          <cell r="J61">
            <v>174</v>
          </cell>
          <cell r="N61">
            <v>155</v>
          </cell>
        </row>
        <row r="62">
          <cell r="B62">
            <v>279</v>
          </cell>
          <cell r="F62">
            <v>64</v>
          </cell>
          <cell r="J62">
            <v>80</v>
          </cell>
          <cell r="N62">
            <v>1</v>
          </cell>
        </row>
        <row r="63">
          <cell r="B63">
            <v>0</v>
          </cell>
          <cell r="F63">
            <v>45</v>
          </cell>
          <cell r="J63">
            <v>0</v>
          </cell>
          <cell r="N63">
            <v>119</v>
          </cell>
        </row>
        <row r="70">
          <cell r="B70">
            <v>40</v>
          </cell>
          <cell r="F70">
            <v>15</v>
          </cell>
          <cell r="J70">
            <v>12</v>
          </cell>
          <cell r="N70">
            <v>9</v>
          </cell>
        </row>
        <row r="71">
          <cell r="B71">
            <v>108</v>
          </cell>
          <cell r="F71">
            <v>502</v>
          </cell>
          <cell r="J71">
            <v>42</v>
          </cell>
          <cell r="N71">
            <v>44</v>
          </cell>
        </row>
        <row r="72">
          <cell r="B72">
            <v>1000</v>
          </cell>
          <cell r="F72">
            <v>1213</v>
          </cell>
          <cell r="J72">
            <v>147</v>
          </cell>
          <cell r="N72">
            <v>132</v>
          </cell>
        </row>
        <row r="73">
          <cell r="B73">
            <v>948</v>
          </cell>
          <cell r="F73">
            <v>1088</v>
          </cell>
          <cell r="J73">
            <v>69</v>
          </cell>
          <cell r="N73">
            <v>112</v>
          </cell>
        </row>
        <row r="75">
          <cell r="B75">
            <v>106</v>
          </cell>
          <cell r="F75">
            <v>41</v>
          </cell>
          <cell r="J75">
            <v>33</v>
          </cell>
          <cell r="N75">
            <v>10</v>
          </cell>
        </row>
        <row r="76">
          <cell r="B76">
            <v>20</v>
          </cell>
          <cell r="F76">
            <v>24</v>
          </cell>
          <cell r="J76">
            <v>0</v>
          </cell>
          <cell r="N76">
            <v>0</v>
          </cell>
        </row>
        <row r="77">
          <cell r="B77">
            <v>1057</v>
          </cell>
          <cell r="F77">
            <v>1232</v>
          </cell>
          <cell r="J77">
            <v>254</v>
          </cell>
          <cell r="N77">
            <v>275</v>
          </cell>
        </row>
        <row r="80">
          <cell r="D80">
            <v>10047943</v>
          </cell>
          <cell r="H80">
            <v>12663830</v>
          </cell>
        </row>
        <row r="81">
          <cell r="D81">
            <v>653134</v>
          </cell>
          <cell r="H81">
            <v>3782522</v>
          </cell>
        </row>
        <row r="82">
          <cell r="D82">
            <v>2501023</v>
          </cell>
          <cell r="H82">
            <v>2722971</v>
          </cell>
        </row>
        <row r="86">
          <cell r="D86">
            <v>2341708</v>
          </cell>
          <cell r="H86">
            <v>6373260</v>
          </cell>
        </row>
        <row r="87">
          <cell r="D87">
            <v>10727887</v>
          </cell>
          <cell r="H87">
            <v>12608043</v>
          </cell>
        </row>
        <row r="88">
          <cell r="D88">
            <v>132505</v>
          </cell>
          <cell r="H88">
            <v>188020</v>
          </cell>
        </row>
        <row r="89">
          <cell r="D89">
            <v>13202100</v>
          </cell>
          <cell r="H89">
            <v>19169323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zoomScale="75" zoomScaleNormal="75" zoomScalePageLayoutView="0" workbookViewId="0" topLeftCell="A1">
      <selection activeCell="F37" sqref="F37"/>
    </sheetView>
  </sheetViews>
  <sheetFormatPr defaultColWidth="9.140625" defaultRowHeight="12.75"/>
  <cols>
    <col min="7" max="7" width="9.00390625" style="0" customWidth="1"/>
    <col min="8" max="8" width="2.28125" style="0" customWidth="1"/>
  </cols>
  <sheetData>
    <row r="1" spans="1:15" ht="23.25">
      <c r="A1" s="150" t="s">
        <v>75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2:13" ht="15.75">
      <c r="B2" s="38"/>
      <c r="C2" s="39"/>
      <c r="D2" s="39"/>
      <c r="E2" s="40" t="s">
        <v>76</v>
      </c>
      <c r="F2" s="39"/>
      <c r="G2" s="39"/>
      <c r="H2" s="39"/>
      <c r="I2" s="39"/>
      <c r="J2" s="39"/>
      <c r="K2" s="39"/>
      <c r="L2" s="39"/>
      <c r="M2" s="39"/>
    </row>
    <row r="3" spans="2:13" ht="15.75">
      <c r="B3" s="38"/>
      <c r="C3" s="39"/>
      <c r="D3" s="39"/>
      <c r="E3" s="40" t="s">
        <v>78</v>
      </c>
      <c r="F3" s="39"/>
      <c r="G3" s="39"/>
      <c r="H3" s="39"/>
      <c r="I3" s="39"/>
      <c r="J3" s="39"/>
      <c r="K3" s="39"/>
      <c r="L3" s="39"/>
      <c r="M3" s="39"/>
    </row>
    <row r="4" spans="2:13" ht="15.75">
      <c r="B4" s="38"/>
      <c r="C4" s="39"/>
      <c r="D4" s="39"/>
      <c r="E4" s="40"/>
      <c r="F4" s="39"/>
      <c r="G4" s="39"/>
      <c r="H4" s="39"/>
      <c r="I4" s="39"/>
      <c r="J4" s="39"/>
      <c r="K4" s="39"/>
      <c r="L4" s="39"/>
      <c r="M4" s="39"/>
    </row>
  </sheetData>
  <sheetProtection/>
  <mergeCells count="1">
    <mergeCell ref="A1:O1"/>
  </mergeCells>
  <printOptions horizontalCentered="1" verticalCentered="1"/>
  <pageMargins left="0.31" right="0.32" top="0.5" bottom="0.61" header="0.3" footer="0.17"/>
  <pageSetup horizontalDpi="300" verticalDpi="300" orientation="landscape" r:id="rId2"/>
  <headerFooter alignWithMargins="0">
    <oddFooter>&amp;L&amp;8Chart 2
Office of Institutional Research and Assessment/Office of Scholarships and Student Aid
December 19, 2008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showGridLines="0" tabSelected="1" zoomScale="75" zoomScaleNormal="75" zoomScalePageLayoutView="0" workbookViewId="0" topLeftCell="D1">
      <selection activeCell="Q19" sqref="Q19"/>
    </sheetView>
  </sheetViews>
  <sheetFormatPr defaultColWidth="9.140625" defaultRowHeight="12.75"/>
  <cols>
    <col min="7" max="7" width="9.00390625" style="0" customWidth="1"/>
    <col min="8" max="8" width="2.28125" style="0" customWidth="1"/>
  </cols>
  <sheetData>
    <row r="1" spans="1:15" ht="69.75" customHeight="1">
      <c r="A1" s="151" t="s">
        <v>77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2:13" ht="15.75">
      <c r="B2" s="38"/>
      <c r="C2" s="39"/>
      <c r="D2" s="39"/>
      <c r="E2" s="40"/>
      <c r="F2" s="39"/>
      <c r="G2" s="39"/>
      <c r="H2" s="39"/>
      <c r="I2" s="39"/>
      <c r="J2" s="39"/>
      <c r="K2" s="39"/>
      <c r="L2" s="39"/>
      <c r="M2" s="39"/>
    </row>
  </sheetData>
  <sheetProtection/>
  <mergeCells count="1">
    <mergeCell ref="A1:O1"/>
  </mergeCells>
  <printOptions horizontalCentered="1" verticalCentered="1"/>
  <pageMargins left="0.31" right="0.32" top="0.5" bottom="0.62" header="0.51" footer="0.17"/>
  <pageSetup horizontalDpi="300" verticalDpi="300" orientation="landscape" r:id="rId2"/>
  <headerFooter alignWithMargins="0">
    <oddFooter>&amp;L&amp;8Chart 6
Office of Institutional Research and Assessment/Office of Scholarships and Student Aid
December 19, 2008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44.28125" style="0" bestFit="1" customWidth="1"/>
    <col min="2" max="2" width="6.421875" style="44" bestFit="1" customWidth="1"/>
    <col min="3" max="3" width="12.28125" style="26" bestFit="1" customWidth="1"/>
    <col min="4" max="4" width="7.00390625" style="0" customWidth="1"/>
    <col min="5" max="5" width="32.57421875" style="0" bestFit="1" customWidth="1"/>
    <col min="6" max="6" width="7.57421875" style="0" bestFit="1" customWidth="1"/>
    <col min="7" max="7" width="11.140625" style="0" customWidth="1"/>
    <col min="8" max="8" width="23.8515625" style="0" customWidth="1"/>
  </cols>
  <sheetData>
    <row r="1" ht="12.75">
      <c r="A1" s="38" t="s">
        <v>72</v>
      </c>
    </row>
    <row r="2" ht="13.5" thickBot="1"/>
    <row r="3" spans="1:8" ht="13.5" thickBot="1">
      <c r="A3" s="24" t="s">
        <v>73</v>
      </c>
      <c r="B3" s="44">
        <f>SUM(C3)/E3</f>
        <v>0.6265282911572363</v>
      </c>
      <c r="C3" s="25">
        <v>17628</v>
      </c>
      <c r="E3" s="26">
        <f>SUM(C3)+C10</f>
        <v>28136</v>
      </c>
      <c r="H3" s="38" t="s">
        <v>62</v>
      </c>
    </row>
    <row r="4" spans="1:9" ht="13.5" thickBot="1">
      <c r="A4" s="49" t="s">
        <v>41</v>
      </c>
      <c r="B4" s="44">
        <f>SUM(C4)/C3</f>
        <v>0.5896301338779215</v>
      </c>
      <c r="C4" s="104">
        <v>10394</v>
      </c>
      <c r="H4" t="s">
        <v>54</v>
      </c>
      <c r="I4" s="44">
        <v>0.27</v>
      </c>
    </row>
    <row r="5" spans="1:9" ht="13.5" thickBot="1">
      <c r="A5" s="49" t="s">
        <v>42</v>
      </c>
      <c r="B5" s="44">
        <f>SUM(C5)/C3</f>
        <v>0.5896301338779215</v>
      </c>
      <c r="C5" s="104">
        <v>10394</v>
      </c>
      <c r="H5" t="s">
        <v>9</v>
      </c>
      <c r="I5" s="44">
        <v>0.7</v>
      </c>
    </row>
    <row r="6" spans="1:9" ht="13.5" thickBot="1">
      <c r="A6" s="49" t="s">
        <v>0</v>
      </c>
      <c r="C6" s="94">
        <f>C3-C5</f>
        <v>7234</v>
      </c>
      <c r="H6" t="s">
        <v>53</v>
      </c>
      <c r="I6" s="44">
        <v>0.03</v>
      </c>
    </row>
    <row r="7" spans="1:9" ht="13.5" thickBot="1">
      <c r="A7" s="50" t="s">
        <v>2</v>
      </c>
      <c r="B7" s="44">
        <f>SUM(C7)/C5</f>
        <v>0.5614777756397922</v>
      </c>
      <c r="C7" s="109">
        <v>5836</v>
      </c>
      <c r="D7" s="26">
        <f>C3-C7</f>
        <v>11792</v>
      </c>
      <c r="E7" s="55" t="s">
        <v>8</v>
      </c>
      <c r="I7" s="44">
        <f>SUM(I4:I6)</f>
        <v>1</v>
      </c>
    </row>
    <row r="8" spans="1:3" ht="13.5" thickBot="1">
      <c r="A8" s="49" t="s">
        <v>3</v>
      </c>
      <c r="B8" s="44">
        <f>SUM(C8)/C5</f>
        <v>0.4385222243602078</v>
      </c>
      <c r="C8" s="109">
        <f>C4-C7</f>
        <v>4558</v>
      </c>
    </row>
    <row r="9" ht="13.5" thickBot="1">
      <c r="B9" s="44">
        <f>SUM(B7:B8)</f>
        <v>1</v>
      </c>
    </row>
    <row r="10" spans="1:3" ht="13.5" thickBot="1">
      <c r="A10" s="24" t="s">
        <v>74</v>
      </c>
      <c r="B10" s="44">
        <f>SUM(C10)/E3</f>
        <v>0.3734717088427637</v>
      </c>
      <c r="C10" s="25">
        <v>10508</v>
      </c>
    </row>
    <row r="11" spans="1:3" ht="13.5" thickBot="1">
      <c r="A11" s="49" t="s">
        <v>41</v>
      </c>
      <c r="C11" s="104">
        <v>5123</v>
      </c>
    </row>
    <row r="12" spans="1:3" ht="13.5" thickBot="1">
      <c r="A12" s="49" t="s">
        <v>42</v>
      </c>
      <c r="C12" s="104">
        <v>5123</v>
      </c>
    </row>
    <row r="13" spans="1:7" ht="13.5" thickBot="1">
      <c r="A13" s="49" t="s">
        <v>0</v>
      </c>
      <c r="C13" s="95">
        <f>C10-C12</f>
        <v>5385</v>
      </c>
      <c r="E13" s="48" t="s">
        <v>1</v>
      </c>
      <c r="F13" s="26">
        <f>SUM(C5+C12)</f>
        <v>15517</v>
      </c>
      <c r="G13" s="44">
        <f>SUM(G14:G15)</f>
        <v>1</v>
      </c>
    </row>
    <row r="14" spans="1:7" ht="13.5" thickBot="1">
      <c r="A14" s="50" t="s">
        <v>2</v>
      </c>
      <c r="B14" s="44">
        <f>SUM(C14)/C12</f>
        <v>0.8309584227991411</v>
      </c>
      <c r="C14" s="96">
        <v>4257</v>
      </c>
      <c r="E14" s="50" t="s">
        <v>4</v>
      </c>
      <c r="F14" s="26">
        <f>SUM(C7+C14)</f>
        <v>10093</v>
      </c>
      <c r="G14" s="44">
        <f>SUM(F14)/F13</f>
        <v>0.6504478958561578</v>
      </c>
    </row>
    <row r="15" spans="1:7" ht="13.5" thickBot="1">
      <c r="A15" s="49" t="s">
        <v>3</v>
      </c>
      <c r="B15" s="44">
        <f>SUM(C15)/C12</f>
        <v>0.16904157720085888</v>
      </c>
      <c r="C15" s="109">
        <f>C11-C14</f>
        <v>866</v>
      </c>
      <c r="E15" s="51" t="s">
        <v>5</v>
      </c>
      <c r="F15" s="26">
        <f>C8+C15</f>
        <v>5424</v>
      </c>
      <c r="G15" s="44">
        <f>SUM(F15)/F13</f>
        <v>0.34955210414384225</v>
      </c>
    </row>
    <row r="17" ht="13.5" thickBot="1">
      <c r="F17" s="44"/>
    </row>
    <row r="18" spans="1:7" ht="13.5" thickBot="1">
      <c r="A18" s="24" t="s">
        <v>43</v>
      </c>
      <c r="B18" s="44">
        <f>C18/E3</f>
        <v>0.6265282911572363</v>
      </c>
      <c r="C18" s="25">
        <f>C3</f>
        <v>17628</v>
      </c>
      <c r="E18" t="s">
        <v>44</v>
      </c>
      <c r="F18" s="44">
        <f>SUM(G18)/G20</f>
        <v>0.5782225304666601</v>
      </c>
      <c r="G18" s="26">
        <f>C7</f>
        <v>5836</v>
      </c>
    </row>
    <row r="19" spans="1:7" ht="13.5" thickBot="1">
      <c r="A19" s="24" t="s">
        <v>45</v>
      </c>
      <c r="B19" s="44">
        <f>C19/E3</f>
        <v>0.3734717088427637</v>
      </c>
      <c r="C19" s="25">
        <f>C10</f>
        <v>10508</v>
      </c>
      <c r="E19" t="s">
        <v>46</v>
      </c>
      <c r="F19" s="44">
        <f>SUM(G19)/G20</f>
        <v>0.42177746953333994</v>
      </c>
      <c r="G19" s="26">
        <f>C14</f>
        <v>4257</v>
      </c>
    </row>
    <row r="20" spans="6:7" ht="12.75">
      <c r="F20" s="44">
        <f>SUM(F18:F19)</f>
        <v>1</v>
      </c>
      <c r="G20">
        <f>SUM(G18:G19)</f>
        <v>10093</v>
      </c>
    </row>
    <row r="21" spans="1:3" ht="13.5" thickBot="1">
      <c r="A21" t="s">
        <v>47</v>
      </c>
      <c r="B21" s="44">
        <f>SUM(C21)/C3</f>
        <v>0.4103698661220785</v>
      </c>
      <c r="C21" s="26">
        <f>C3-C22</f>
        <v>7234</v>
      </c>
    </row>
    <row r="22" spans="1:3" ht="13.5" thickBot="1">
      <c r="A22" s="24" t="s">
        <v>6</v>
      </c>
      <c r="B22" s="44">
        <f>C22/C3</f>
        <v>0.5896301338779215</v>
      </c>
      <c r="C22" s="27">
        <f>C5</f>
        <v>10394</v>
      </c>
    </row>
    <row r="23" spans="1:3" ht="13.5" thickBot="1">
      <c r="A23" s="50" t="s">
        <v>4</v>
      </c>
      <c r="B23" s="44">
        <f>SUM(C23)/C22</f>
        <v>0.5614777756397922</v>
      </c>
      <c r="C23" s="105">
        <f>C7</f>
        <v>5836</v>
      </c>
    </row>
    <row r="24" spans="1:3" ht="13.5" thickBot="1">
      <c r="A24" s="51" t="s">
        <v>5</v>
      </c>
      <c r="B24" s="44">
        <f>SUM(C24)/C22</f>
        <v>0.4385222243602078</v>
      </c>
      <c r="C24" s="29">
        <f>C8</f>
        <v>4558</v>
      </c>
    </row>
    <row r="25" spans="1:3" ht="12.75">
      <c r="A25" s="30"/>
      <c r="C25" s="7"/>
    </row>
    <row r="26" spans="1:3" ht="13.5" thickBot="1">
      <c r="A26" t="s">
        <v>47</v>
      </c>
      <c r="B26" s="44">
        <f>SUM(C26)/C10</f>
        <v>0.5124666920441568</v>
      </c>
      <c r="C26" s="26">
        <f>C10-C27</f>
        <v>5385</v>
      </c>
    </row>
    <row r="27" spans="1:3" ht="13.5" thickBot="1">
      <c r="A27" s="24" t="s">
        <v>7</v>
      </c>
      <c r="B27" s="44">
        <f>SUM(C27)/C10</f>
        <v>0.48753330795584315</v>
      </c>
      <c r="C27" s="25">
        <f>C12</f>
        <v>5123</v>
      </c>
    </row>
    <row r="28" spans="1:3" ht="12.75">
      <c r="A28" s="50" t="s">
        <v>4</v>
      </c>
      <c r="B28" s="44">
        <f>SUM(C28)/C27</f>
        <v>0.8309584227991411</v>
      </c>
      <c r="C28" s="28">
        <f>C14</f>
        <v>4257</v>
      </c>
    </row>
    <row r="29" spans="1:3" ht="13.5" thickBot="1">
      <c r="A29" s="51" t="s">
        <v>5</v>
      </c>
      <c r="B29" s="44">
        <f>SUM(C29)/C27</f>
        <v>0.16904157720085888</v>
      </c>
      <c r="C29" s="29">
        <f>C15</f>
        <v>866</v>
      </c>
    </row>
    <row r="30" ht="13.5" thickBot="1"/>
    <row r="31" spans="1:7" s="72" customFormat="1" ht="12.75">
      <c r="A31" s="75" t="s">
        <v>48</v>
      </c>
      <c r="B31" s="76"/>
      <c r="C31" s="97"/>
      <c r="D31" s="81"/>
      <c r="E31" s="75" t="s">
        <v>37</v>
      </c>
      <c r="F31" s="83"/>
      <c r="G31" s="74"/>
    </row>
    <row r="32" spans="1:7" s="72" customFormat="1" ht="12.75">
      <c r="A32" s="77" t="s">
        <v>28</v>
      </c>
      <c r="B32" s="71"/>
      <c r="C32" s="98"/>
      <c r="D32" s="81"/>
      <c r="E32" s="77" t="s">
        <v>28</v>
      </c>
      <c r="F32" s="84"/>
      <c r="G32" s="74"/>
    </row>
    <row r="33" spans="1:7" s="72" customFormat="1" ht="12.75">
      <c r="A33" s="78" t="s">
        <v>29</v>
      </c>
      <c r="B33" s="73">
        <f>C33/$C$36</f>
        <v>0.6632118062417587</v>
      </c>
      <c r="C33" s="89">
        <f>'SAO Report Graphs Data'!E4</f>
        <v>75037593</v>
      </c>
      <c r="D33" s="82"/>
      <c r="E33" s="78" t="s">
        <v>29</v>
      </c>
      <c r="F33" s="85">
        <f>G33/$G$36</f>
        <v>0.3955850425184607</v>
      </c>
      <c r="G33" s="88">
        <f>'SAO Report Graphs Data'!D4</f>
        <v>44315037</v>
      </c>
    </row>
    <row r="34" spans="1:7" s="72" customFormat="1" ht="12.75">
      <c r="A34" s="78" t="s">
        <v>30</v>
      </c>
      <c r="B34" s="73">
        <f>C34/$C$36</f>
        <v>0.07759786382382436</v>
      </c>
      <c r="C34" s="89">
        <f>'SAO Report Graphs Data'!E5</f>
        <v>8779634</v>
      </c>
      <c r="D34" s="82"/>
      <c r="E34" s="78" t="s">
        <v>30</v>
      </c>
      <c r="F34" s="85">
        <f>G34/$G$36</f>
        <v>0.12318275845884016</v>
      </c>
      <c r="G34" s="88">
        <f>'SAO Report Graphs Data'!D5</f>
        <v>13799431</v>
      </c>
    </row>
    <row r="35" spans="1:7" s="72" customFormat="1" ht="12.75">
      <c r="A35" s="78" t="s">
        <v>31</v>
      </c>
      <c r="B35" s="73">
        <f>C35/$C$36</f>
        <v>0.259190329934417</v>
      </c>
      <c r="C35" s="89">
        <f>'SAO Report Graphs Data'!E6</f>
        <v>29325501</v>
      </c>
      <c r="D35" s="82"/>
      <c r="E35" s="78" t="s">
        <v>31</v>
      </c>
      <c r="F35" s="85">
        <f>G35/$G$36</f>
        <v>0.4812321990226991</v>
      </c>
      <c r="G35" s="88">
        <f>'SAO Report Graphs Data'!D6</f>
        <v>53909578</v>
      </c>
    </row>
    <row r="36" spans="1:7" s="72" customFormat="1" ht="12.75">
      <c r="A36" s="78" t="s">
        <v>32</v>
      </c>
      <c r="B36" s="73">
        <f>C36/$C$36</f>
        <v>1</v>
      </c>
      <c r="C36" s="89">
        <f>SUM(C33:C35)</f>
        <v>113142728</v>
      </c>
      <c r="D36" s="82"/>
      <c r="E36" s="78" t="s">
        <v>32</v>
      </c>
      <c r="F36" s="85">
        <f>G36/$G$36</f>
        <v>1</v>
      </c>
      <c r="G36" s="88">
        <f>SUM(G33:G35)</f>
        <v>112024046</v>
      </c>
    </row>
    <row r="37" spans="1:7" s="72" customFormat="1" ht="12.75">
      <c r="A37" s="78"/>
      <c r="B37" s="73"/>
      <c r="C37" s="89"/>
      <c r="D37" s="82"/>
      <c r="E37" s="78"/>
      <c r="F37" s="79"/>
      <c r="G37" s="74"/>
    </row>
    <row r="38" spans="1:7" s="72" customFormat="1" ht="12.75">
      <c r="A38" s="78" t="s">
        <v>33</v>
      </c>
      <c r="B38" s="73"/>
      <c r="C38" s="89"/>
      <c r="D38" s="82"/>
      <c r="E38" s="78" t="s">
        <v>33</v>
      </c>
      <c r="F38" s="85"/>
      <c r="G38" s="74"/>
    </row>
    <row r="39" spans="1:7" s="72" customFormat="1" ht="12.75">
      <c r="A39" s="78" t="s">
        <v>34</v>
      </c>
      <c r="B39" s="73">
        <f>C39/$C$42</f>
        <v>0.2580059586330639</v>
      </c>
      <c r="C39" s="89">
        <f>'SAO Report Graphs Data'!E10</f>
        <v>29191498</v>
      </c>
      <c r="D39" s="82"/>
      <c r="E39" s="78" t="s">
        <v>34</v>
      </c>
      <c r="F39" s="85">
        <f>G39/$G$42</f>
        <v>0.6528754371182058</v>
      </c>
      <c r="G39" s="88">
        <f>'SAO Report Graphs Data'!D10</f>
        <v>73137748</v>
      </c>
    </row>
    <row r="40" spans="1:7" s="72" customFormat="1" ht="12.75">
      <c r="A40" s="78" t="s">
        <v>35</v>
      </c>
      <c r="B40" s="73">
        <f>C40/$C$42</f>
        <v>0.7373812924150105</v>
      </c>
      <c r="C40" s="89">
        <f>'SAO Report Graphs Data'!E11</f>
        <v>83429331</v>
      </c>
      <c r="D40" s="82"/>
      <c r="E40" s="78" t="s">
        <v>35</v>
      </c>
      <c r="F40" s="85">
        <f>G40/$G$42</f>
        <v>0.3284550354483715</v>
      </c>
      <c r="G40" s="88">
        <f>'SAO Report Graphs Data'!D11</f>
        <v>36794862</v>
      </c>
    </row>
    <row r="41" spans="1:7" s="72" customFormat="1" ht="13.5" thickBot="1">
      <c r="A41" s="80" t="s">
        <v>36</v>
      </c>
      <c r="B41" s="87">
        <f>C41/$C$42</f>
        <v>0.004612748951925571</v>
      </c>
      <c r="C41" s="99">
        <f>'SAO Report Graphs Data'!E12</f>
        <v>521899</v>
      </c>
      <c r="D41" s="82"/>
      <c r="E41" s="80" t="s">
        <v>36</v>
      </c>
      <c r="F41" s="86">
        <f>G41/$G$42</f>
        <v>0.018669527433422643</v>
      </c>
      <c r="G41" s="88">
        <f>'SAO Report Graphs Data'!D12</f>
        <v>2091436</v>
      </c>
    </row>
    <row r="42" spans="3:7" ht="12.75">
      <c r="C42" s="26">
        <f>SUM(C39:C41)</f>
        <v>113142728</v>
      </c>
      <c r="G42" s="88">
        <f>SUM(G39:G41)</f>
        <v>112024046</v>
      </c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PageLayoutView="0" workbookViewId="0" topLeftCell="A1">
      <selection activeCell="I15" sqref="I15"/>
    </sheetView>
  </sheetViews>
  <sheetFormatPr defaultColWidth="9.140625" defaultRowHeight="12.75"/>
  <cols>
    <col min="1" max="1" width="31.7109375" style="0" bestFit="1" customWidth="1"/>
    <col min="4" max="4" width="11.140625" style="26" bestFit="1" customWidth="1"/>
    <col min="5" max="5" width="11.28125" style="26" customWidth="1"/>
    <col min="6" max="6" width="12.8515625" style="26" customWidth="1"/>
    <col min="7" max="7" width="11.140625" style="0" bestFit="1" customWidth="1"/>
    <col min="8" max="8" width="9.7109375" style="0" customWidth="1"/>
    <col min="9" max="9" width="15.28125" style="0" customWidth="1"/>
    <col min="10" max="10" width="9.00390625" style="0" customWidth="1"/>
    <col min="11" max="11" width="6.8515625" style="0" customWidth="1"/>
  </cols>
  <sheetData>
    <row r="1" spans="1:2" ht="12.75">
      <c r="A1" t="s">
        <v>57</v>
      </c>
      <c r="B1" s="38" t="s">
        <v>72</v>
      </c>
    </row>
    <row r="2" ht="13.5" thickBot="1"/>
    <row r="3" spans="1:6" ht="13.5" thickBot="1">
      <c r="A3" s="31" t="s">
        <v>28</v>
      </c>
      <c r="B3" s="32" t="s">
        <v>16</v>
      </c>
      <c r="D3" s="26" t="s">
        <v>55</v>
      </c>
      <c r="E3" s="26" t="s">
        <v>56</v>
      </c>
      <c r="F3" s="26" t="s">
        <v>58</v>
      </c>
    </row>
    <row r="4" spans="1:8" ht="13.5" thickBot="1">
      <c r="A4" s="33" t="s">
        <v>29</v>
      </c>
      <c r="B4" s="42">
        <f>(D4+E4)/$F$7</f>
        <v>0.5300632410357311</v>
      </c>
      <c r="D4" s="106">
        <v>44315037</v>
      </c>
      <c r="E4" s="106">
        <v>75037593</v>
      </c>
      <c r="F4" s="107">
        <f>SUM(D4:E4)</f>
        <v>119352630</v>
      </c>
      <c r="H4" s="122">
        <f>F4/1000000</f>
        <v>119.35263</v>
      </c>
    </row>
    <row r="5" spans="1:8" ht="13.5" thickBot="1">
      <c r="A5" s="34" t="s">
        <v>30</v>
      </c>
      <c r="B5" s="42">
        <f>(D5+E5)/$F$7</f>
        <v>0.1002770728508994</v>
      </c>
      <c r="D5" s="110">
        <v>13799431</v>
      </c>
      <c r="E5" s="110">
        <v>8779634</v>
      </c>
      <c r="F5" s="107">
        <f>SUM(D5:E5)</f>
        <v>22579065</v>
      </c>
      <c r="H5" s="122">
        <f>F5/1000000</f>
        <v>22.579065</v>
      </c>
    </row>
    <row r="6" spans="1:8" ht="13.5" thickBot="1">
      <c r="A6" s="34" t="s">
        <v>31</v>
      </c>
      <c r="B6" s="42">
        <f>(D6+E6)/$F$7</f>
        <v>0.36965968611336947</v>
      </c>
      <c r="D6" s="106">
        <v>53909578</v>
      </c>
      <c r="E6" s="106">
        <v>29325501</v>
      </c>
      <c r="F6" s="107">
        <f>SUM(D6:E6)</f>
        <v>83235079</v>
      </c>
      <c r="H6" s="122">
        <f>F6/1000000</f>
        <v>83.235079</v>
      </c>
    </row>
    <row r="7" spans="1:8" ht="13.5" thickBot="1">
      <c r="A7" s="35" t="s">
        <v>32</v>
      </c>
      <c r="B7" s="43">
        <v>1</v>
      </c>
      <c r="D7" s="26">
        <f>SUM(D4:D6)</f>
        <v>112024046</v>
      </c>
      <c r="E7" s="26">
        <f>SUM(E4:E6)</f>
        <v>113142728</v>
      </c>
      <c r="F7" s="26">
        <f>D7+E7</f>
        <v>225166774</v>
      </c>
      <c r="H7" s="124">
        <f>SUM(H4:H6)</f>
        <v>225.16677399999998</v>
      </c>
    </row>
    <row r="8" spans="1:2" ht="13.5" thickBot="1">
      <c r="A8" s="52"/>
      <c r="B8" s="53"/>
    </row>
    <row r="9" spans="1:10" ht="13.5" thickBot="1">
      <c r="A9" s="31" t="s">
        <v>33</v>
      </c>
      <c r="B9" s="32" t="s">
        <v>16</v>
      </c>
      <c r="H9" s="26" t="s">
        <v>55</v>
      </c>
      <c r="I9" s="26" t="s">
        <v>56</v>
      </c>
      <c r="J9" t="s">
        <v>58</v>
      </c>
    </row>
    <row r="10" spans="1:10" ht="13.5" thickBot="1">
      <c r="A10" s="33" t="s">
        <v>34</v>
      </c>
      <c r="B10" s="42">
        <f>(D10+E10)/$F$13</f>
        <v>0.45445979520939445</v>
      </c>
      <c r="C10" s="44">
        <f>D10/$D$13</f>
        <v>0.6528754371182058</v>
      </c>
      <c r="D10" s="110">
        <v>73137748</v>
      </c>
      <c r="E10" s="110">
        <v>29191498</v>
      </c>
      <c r="F10" s="107">
        <f>SUM(D10:E10)</f>
        <v>102329246</v>
      </c>
      <c r="G10" s="124">
        <v>102.4</v>
      </c>
      <c r="H10" s="44">
        <f>D10/D13</f>
        <v>0.6528754371182058</v>
      </c>
      <c r="I10" s="44">
        <f>E10/E13</f>
        <v>0.2580059586330639</v>
      </c>
      <c r="J10" s="44">
        <f>F10/F13</f>
        <v>0.45445979520939445</v>
      </c>
    </row>
    <row r="11" spans="1:10" ht="13.5" thickBot="1">
      <c r="A11" s="34" t="s">
        <v>49</v>
      </c>
      <c r="B11" s="42">
        <f>(D11+E11)/$F$13</f>
        <v>0.5339339853045991</v>
      </c>
      <c r="D11" s="106">
        <v>36794862</v>
      </c>
      <c r="E11" s="106">
        <v>83429331</v>
      </c>
      <c r="F11" s="107">
        <f>SUM(D11:E11)</f>
        <v>120224193</v>
      </c>
      <c r="G11" s="124">
        <f>F11/1000000</f>
        <v>120.224193</v>
      </c>
      <c r="H11" s="44">
        <f>D11/D13</f>
        <v>0.3284550354483715</v>
      </c>
      <c r="I11" s="44">
        <f>E11/E13</f>
        <v>0.7373812924150105</v>
      </c>
      <c r="J11" s="44">
        <f>F11/F13</f>
        <v>0.5339339853045991</v>
      </c>
    </row>
    <row r="12" spans="1:10" ht="13.5" thickBot="1">
      <c r="A12" s="34" t="s">
        <v>36</v>
      </c>
      <c r="B12" s="42">
        <f>(D12+E12)/$F$13</f>
        <v>0.011606219486006403</v>
      </c>
      <c r="D12" s="106">
        <v>2091436</v>
      </c>
      <c r="E12" s="106">
        <v>521899</v>
      </c>
      <c r="F12" s="107">
        <f>SUM(D12:E12)</f>
        <v>2613335</v>
      </c>
      <c r="G12" s="124">
        <f>F12/1000000</f>
        <v>2.613335</v>
      </c>
      <c r="H12" s="44">
        <f>D12/D13</f>
        <v>0.018669527433422643</v>
      </c>
      <c r="I12" s="44">
        <f>E12/E13</f>
        <v>0.004612748951925571</v>
      </c>
      <c r="J12" s="44">
        <f>F12/F13</f>
        <v>0.011606219486006403</v>
      </c>
    </row>
    <row r="13" spans="1:7" ht="13.5" thickBot="1">
      <c r="A13" s="35" t="s">
        <v>32</v>
      </c>
      <c r="B13" s="43">
        <f>SUM(B10:B12)</f>
        <v>0.9999999999999999</v>
      </c>
      <c r="D13" s="26">
        <f>SUM(D10:D12)</f>
        <v>112024046</v>
      </c>
      <c r="E13" s="26">
        <f>SUM(E10:E12)</f>
        <v>113142728</v>
      </c>
      <c r="F13" s="26">
        <f>D13+E13</f>
        <v>225166774</v>
      </c>
      <c r="G13" s="124">
        <f>F13/1000000</f>
        <v>225.166774</v>
      </c>
    </row>
    <row r="14" ht="12.75">
      <c r="B14" s="44"/>
    </row>
    <row r="15" ht="12.75">
      <c r="B15" s="44"/>
    </row>
    <row r="16" spans="1:7" ht="13.5" thickBot="1">
      <c r="A16" t="s">
        <v>20</v>
      </c>
      <c r="B16" s="42">
        <f>(D16+E16)/$F$23</f>
        <v>0.04705970517657281</v>
      </c>
      <c r="D16" s="106">
        <v>10261013</v>
      </c>
      <c r="E16" s="106">
        <v>335269</v>
      </c>
      <c r="F16" s="107">
        <f aca="true" t="shared" si="0" ref="F16:F23">SUM(D16:E16)</f>
        <v>10596282</v>
      </c>
      <c r="G16" s="124">
        <f aca="true" t="shared" si="1" ref="G16:G23">F16/1000000</f>
        <v>10.596282</v>
      </c>
    </row>
    <row r="17" spans="1:7" ht="13.5" thickBot="1">
      <c r="A17" t="s">
        <v>21</v>
      </c>
      <c r="B17" s="42">
        <f aca="true" t="shared" si="2" ref="B17:B22">(D17+E17)/$F$23</f>
        <v>0.0787197537412869</v>
      </c>
      <c r="D17" s="110">
        <v>12008718</v>
      </c>
      <c r="E17" s="110">
        <v>5716355</v>
      </c>
      <c r="F17" s="107">
        <f t="shared" si="0"/>
        <v>17725073</v>
      </c>
      <c r="G17" s="124">
        <f t="shared" si="1"/>
        <v>17.725073</v>
      </c>
    </row>
    <row r="18" spans="1:7" ht="13.5" thickBot="1">
      <c r="A18" t="s">
        <v>22</v>
      </c>
      <c r="B18" s="42">
        <f t="shared" si="2"/>
        <v>0.32868033629153476</v>
      </c>
      <c r="D18" s="106">
        <v>50868017</v>
      </c>
      <c r="E18" s="106">
        <v>23139874</v>
      </c>
      <c r="F18" s="107">
        <f t="shared" si="0"/>
        <v>74007891</v>
      </c>
      <c r="G18" s="124">
        <f t="shared" si="1"/>
        <v>74.007891</v>
      </c>
    </row>
    <row r="19" spans="1:7" ht="13.5" thickBot="1">
      <c r="A19" t="s">
        <v>23</v>
      </c>
      <c r="B19" s="42">
        <f t="shared" si="2"/>
        <v>0.4713973163731519</v>
      </c>
      <c r="D19" s="106">
        <v>31962588</v>
      </c>
      <c r="E19" s="106">
        <v>74180425</v>
      </c>
      <c r="F19" s="107">
        <f t="shared" si="0"/>
        <v>106143013</v>
      </c>
      <c r="G19" s="124">
        <f t="shared" si="1"/>
        <v>106.143013</v>
      </c>
    </row>
    <row r="20" spans="1:7" ht="13.5" thickBot="1">
      <c r="A20" t="s">
        <v>50</v>
      </c>
      <c r="B20" s="42">
        <f t="shared" si="2"/>
        <v>0.021557319109612505</v>
      </c>
      <c r="D20" s="106">
        <v>1790713</v>
      </c>
      <c r="E20" s="103">
        <v>3063279</v>
      </c>
      <c r="F20" s="107">
        <f t="shared" si="0"/>
        <v>4853992</v>
      </c>
      <c r="G20" s="124">
        <f t="shared" si="1"/>
        <v>4.853992</v>
      </c>
    </row>
    <row r="21" spans="1:7" ht="13.5" thickBot="1">
      <c r="A21" t="s">
        <v>25</v>
      </c>
      <c r="B21" s="42">
        <f t="shared" si="2"/>
        <v>0.040979349821834724</v>
      </c>
      <c r="D21" s="106">
        <v>3041561</v>
      </c>
      <c r="E21" s="106">
        <v>6185627</v>
      </c>
      <c r="F21" s="107">
        <f t="shared" si="0"/>
        <v>9227188</v>
      </c>
      <c r="G21" s="124">
        <f t="shared" si="1"/>
        <v>9.227188</v>
      </c>
    </row>
    <row r="22" spans="1:7" ht="13.5" thickBot="1">
      <c r="A22" t="s">
        <v>26</v>
      </c>
      <c r="B22" s="42">
        <f t="shared" si="2"/>
        <v>0.011606219486006403</v>
      </c>
      <c r="D22" s="106">
        <v>2091436</v>
      </c>
      <c r="E22" s="106">
        <v>521899</v>
      </c>
      <c r="F22" s="107">
        <f t="shared" si="0"/>
        <v>2613335</v>
      </c>
      <c r="G22" s="124">
        <f t="shared" si="1"/>
        <v>2.613335</v>
      </c>
    </row>
    <row r="23" spans="1:7" ht="12.75">
      <c r="A23" t="s">
        <v>51</v>
      </c>
      <c r="B23" s="44">
        <f>SUM(B16:B22)</f>
        <v>1.0000000000000002</v>
      </c>
      <c r="D23" s="26">
        <f>SUM(D16:D22)</f>
        <v>112024046</v>
      </c>
      <c r="E23" s="26">
        <f>SUM(E16:E22)</f>
        <v>113142728</v>
      </c>
      <c r="F23" s="107">
        <f t="shared" si="0"/>
        <v>225166774</v>
      </c>
      <c r="G23" s="124">
        <f t="shared" si="1"/>
        <v>225.166774</v>
      </c>
    </row>
    <row r="25" ht="13.5" thickBot="1">
      <c r="E25" s="110"/>
    </row>
    <row r="26" spans="1:11" ht="13.5" thickBot="1">
      <c r="A26" s="24" t="s">
        <v>71</v>
      </c>
      <c r="B26" s="36">
        <f>'Profile Graphs Data'!E3</f>
        <v>28136</v>
      </c>
      <c r="I26" s="26"/>
      <c r="K26" s="26"/>
    </row>
    <row r="27" spans="1:11" ht="13.5" thickBot="1">
      <c r="A27" s="52"/>
      <c r="B27" s="54"/>
      <c r="I27" s="26"/>
      <c r="K27" s="26"/>
    </row>
    <row r="28" spans="1:11" ht="27" thickBot="1">
      <c r="A28" s="24" t="s">
        <v>41</v>
      </c>
      <c r="B28" s="37">
        <f>'Profile Graphs Data'!F13</f>
        <v>15517</v>
      </c>
      <c r="C28" s="44">
        <f>SUM(B28)/B26</f>
        <v>0.5514998578333807</v>
      </c>
      <c r="D28" s="90"/>
      <c r="K28" s="26"/>
    </row>
    <row r="29" spans="1:2" ht="13.5" thickBot="1">
      <c r="A29" s="52"/>
      <c r="B29" s="54"/>
    </row>
    <row r="30" spans="1:2" ht="13.5" thickBot="1">
      <c r="A30" s="24" t="s">
        <v>52</v>
      </c>
      <c r="B30" s="37">
        <f>'Profile Graphs Data'!F13</f>
        <v>15517</v>
      </c>
    </row>
    <row r="31" spans="8:10" ht="12.75">
      <c r="H31" s="26"/>
      <c r="J31" s="26"/>
    </row>
    <row r="33" spans="4:11" ht="12.75">
      <c r="D33" s="26" t="s">
        <v>65</v>
      </c>
      <c r="F33" s="26" t="s">
        <v>63</v>
      </c>
      <c r="G33" s="26"/>
      <c r="I33" s="26" t="s">
        <v>64</v>
      </c>
      <c r="J33" s="23"/>
      <c r="K33" s="26"/>
    </row>
    <row r="34" spans="1:11" ht="12.75">
      <c r="A34" t="s">
        <v>20</v>
      </c>
      <c r="C34" s="23">
        <f>D34/$D$37</f>
        <v>0.14029708708012176</v>
      </c>
      <c r="D34" s="56">
        <f>D16</f>
        <v>10261013</v>
      </c>
      <c r="E34" s="124">
        <f>D34/1000000</f>
        <v>10.261013</v>
      </c>
      <c r="F34" s="26">
        <f>E16</f>
        <v>335269</v>
      </c>
      <c r="G34" s="23">
        <f>F34/$F$37</f>
        <v>0.011485159137773608</v>
      </c>
      <c r="H34" s="124">
        <f>F34/1000000</f>
        <v>0.335269</v>
      </c>
      <c r="I34" s="26">
        <f>F16</f>
        <v>10596282</v>
      </c>
      <c r="J34" s="23">
        <f>I34/$I$37</f>
        <v>0.10355086560493175</v>
      </c>
      <c r="K34" s="124">
        <f>I34/1000000</f>
        <v>10.596282</v>
      </c>
    </row>
    <row r="35" spans="1:11" ht="12.75">
      <c r="A35" t="s">
        <v>21</v>
      </c>
      <c r="C35" s="23">
        <f>D35/$D$37</f>
        <v>0.16419316055506658</v>
      </c>
      <c r="D35" s="56">
        <f>D17</f>
        <v>12008718</v>
      </c>
      <c r="E35" s="124">
        <f>D35/1000000</f>
        <v>12.008718</v>
      </c>
      <c r="F35" s="26">
        <f>E17</f>
        <v>5716355</v>
      </c>
      <c r="G35" s="23">
        <f>F35/$F$37</f>
        <v>0.19582259875803565</v>
      </c>
      <c r="H35" s="124">
        <f>F35/1000000</f>
        <v>5.716355</v>
      </c>
      <c r="I35" s="26">
        <f>F17</f>
        <v>17725073</v>
      </c>
      <c r="J35" s="23">
        <f>I35/$I$37</f>
        <v>0.1732161008984665</v>
      </c>
      <c r="K35" s="124">
        <f>I35/1000000</f>
        <v>17.725073</v>
      </c>
    </row>
    <row r="36" spans="1:11" ht="12.75">
      <c r="A36" t="s">
        <v>22</v>
      </c>
      <c r="C36" s="23">
        <f>D36/$D$37</f>
        <v>0.6955097523648117</v>
      </c>
      <c r="D36" s="56">
        <f>D18</f>
        <v>50868017</v>
      </c>
      <c r="E36" s="124">
        <f>D36/1000000</f>
        <v>50.868017</v>
      </c>
      <c r="F36" s="26">
        <f>E18</f>
        <v>23139874</v>
      </c>
      <c r="G36" s="23">
        <f>F36/$F$37</f>
        <v>0.7926922421041908</v>
      </c>
      <c r="H36" s="124">
        <f>F36/1000000</f>
        <v>23.139874</v>
      </c>
      <c r="I36" s="26">
        <f>F18</f>
        <v>74007891</v>
      </c>
      <c r="J36" s="23">
        <f>I36/$I$37</f>
        <v>0.7232330334966017</v>
      </c>
      <c r="K36" s="124">
        <f>I36/1000000</f>
        <v>74.007891</v>
      </c>
    </row>
    <row r="37" spans="3:11" ht="12.75">
      <c r="C37" t="s">
        <v>38</v>
      </c>
      <c r="D37" s="26">
        <f>SUM(D34:D36)</f>
        <v>73137748</v>
      </c>
      <c r="E37" s="124">
        <f>D37/1000000</f>
        <v>73.137748</v>
      </c>
      <c r="F37" s="92">
        <f>SUM(F34:F36)</f>
        <v>29191498</v>
      </c>
      <c r="G37" s="38"/>
      <c r="H37" s="124">
        <f>F37/1000000</f>
        <v>29.191498</v>
      </c>
      <c r="I37" s="92">
        <f>SUM(I34:I36)</f>
        <v>102329246</v>
      </c>
      <c r="J37" s="23"/>
      <c r="K37" s="124">
        <f>I37/1000000</f>
        <v>102.329246</v>
      </c>
    </row>
    <row r="38" spans="10:11" ht="12.75">
      <c r="J38" s="23"/>
      <c r="K38" s="26"/>
    </row>
    <row r="39" spans="10:11" ht="12.75">
      <c r="J39" s="23"/>
      <c r="K39" s="26"/>
    </row>
    <row r="40" spans="10:11" ht="12.75">
      <c r="J40" s="23"/>
      <c r="K40" s="26"/>
    </row>
    <row r="41" spans="10:11" ht="12.75">
      <c r="J41" s="23"/>
      <c r="K41" s="26"/>
    </row>
    <row r="42" ht="12.75">
      <c r="K42" s="26"/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="75" zoomScaleNormal="75" zoomScalePageLayoutView="0" workbookViewId="0" topLeftCell="J1">
      <selection activeCell="R34" sqref="Q34:R34"/>
    </sheetView>
  </sheetViews>
  <sheetFormatPr defaultColWidth="9.140625" defaultRowHeight="12.75"/>
  <cols>
    <col min="1" max="1" width="31.00390625" style="0" bestFit="1" customWidth="1"/>
    <col min="2" max="2" width="11.140625" style="0" bestFit="1" customWidth="1"/>
    <col min="3" max="3" width="13.8515625" style="22" bestFit="1" customWidth="1"/>
    <col min="4" max="4" width="13.8515625" style="22" customWidth="1"/>
    <col min="5" max="5" width="13.8515625" style="44" bestFit="1" customWidth="1"/>
    <col min="7" max="8" width="13.8515625" style="22" customWidth="1"/>
    <col min="9" max="9" width="13.8515625" style="44" bestFit="1" customWidth="1"/>
    <col min="10" max="10" width="39.421875" style="0" bestFit="1" customWidth="1"/>
    <col min="11" max="12" width="11.140625" style="0" bestFit="1" customWidth="1"/>
    <col min="13" max="13" width="15.140625" style="0" bestFit="1" customWidth="1"/>
    <col min="15" max="15" width="10.140625" style="0" bestFit="1" customWidth="1"/>
    <col min="16" max="16" width="10.421875" style="0" bestFit="1" customWidth="1"/>
    <col min="17" max="17" width="15.140625" style="0" bestFit="1" customWidth="1"/>
    <col min="19" max="19" width="11.140625" style="0" customWidth="1"/>
    <col min="20" max="20" width="11.140625" style="0" bestFit="1" customWidth="1"/>
  </cols>
  <sheetData>
    <row r="1" spans="1:11" ht="12.75">
      <c r="A1" s="1" t="s">
        <v>39</v>
      </c>
      <c r="B1" s="38" t="s">
        <v>72</v>
      </c>
      <c r="E1" s="45"/>
      <c r="F1" s="2"/>
      <c r="I1" s="41"/>
      <c r="J1" t="s">
        <v>40</v>
      </c>
      <c r="K1" s="38" t="s">
        <v>72</v>
      </c>
    </row>
    <row r="2" spans="1:9" ht="13.5" thickBot="1">
      <c r="A2" s="3"/>
      <c r="B2" s="4"/>
      <c r="E2" s="46"/>
      <c r="F2" s="4"/>
      <c r="I2" s="42"/>
    </row>
    <row r="3" spans="1:18" ht="13.5" thickBot="1">
      <c r="A3" s="3"/>
      <c r="B3" s="4" t="s">
        <v>11</v>
      </c>
      <c r="E3" s="46"/>
      <c r="F3" s="4" t="s">
        <v>12</v>
      </c>
      <c r="I3" s="42"/>
      <c r="J3" s="10"/>
      <c r="K3" s="153" t="s">
        <v>11</v>
      </c>
      <c r="L3" s="154"/>
      <c r="M3" s="154"/>
      <c r="N3" s="155"/>
      <c r="O3" s="156" t="s">
        <v>12</v>
      </c>
      <c r="P3" s="157"/>
      <c r="Q3" s="157"/>
      <c r="R3" s="158"/>
    </row>
    <row r="4" spans="1:18" ht="13.5" thickBot="1">
      <c r="A4" s="3"/>
      <c r="B4" s="4" t="s">
        <v>13</v>
      </c>
      <c r="C4" s="22" t="s">
        <v>14</v>
      </c>
      <c r="D4" s="22" t="s">
        <v>15</v>
      </c>
      <c r="E4" s="46" t="s">
        <v>16</v>
      </c>
      <c r="F4" s="4" t="s">
        <v>13</v>
      </c>
      <c r="G4" s="22" t="s">
        <v>14</v>
      </c>
      <c r="H4" s="22" t="s">
        <v>15</v>
      </c>
      <c r="I4" s="42" t="s">
        <v>16</v>
      </c>
      <c r="J4" s="11"/>
      <c r="K4" s="12" t="s">
        <v>13</v>
      </c>
      <c r="L4" s="13" t="s">
        <v>14</v>
      </c>
      <c r="M4" s="13" t="s">
        <v>15</v>
      </c>
      <c r="N4" s="14" t="s">
        <v>16</v>
      </c>
      <c r="O4" s="12" t="s">
        <v>13</v>
      </c>
      <c r="P4" s="13" t="s">
        <v>14</v>
      </c>
      <c r="Q4" s="13" t="s">
        <v>15</v>
      </c>
      <c r="R4" s="14" t="s">
        <v>16</v>
      </c>
    </row>
    <row r="5" spans="1:20" ht="13.5" thickBot="1">
      <c r="A5" s="3" t="s">
        <v>17</v>
      </c>
      <c r="B5" s="128">
        <v>4746</v>
      </c>
      <c r="C5" s="128">
        <v>15633.41</v>
      </c>
      <c r="D5" s="128">
        <v>74194885</v>
      </c>
      <c r="E5" s="129" t="s">
        <v>59</v>
      </c>
      <c r="F5" s="128">
        <v>1090</v>
      </c>
      <c r="G5" s="128">
        <v>31077.64</v>
      </c>
      <c r="H5" s="128">
        <v>33874630</v>
      </c>
      <c r="I5" s="130" t="s">
        <v>59</v>
      </c>
      <c r="J5" s="15" t="s">
        <v>17</v>
      </c>
      <c r="K5" s="125">
        <v>3291</v>
      </c>
      <c r="L5" s="125">
        <v>29059.56</v>
      </c>
      <c r="M5" s="126">
        <v>95635013</v>
      </c>
      <c r="N5" s="114" t="s">
        <v>59</v>
      </c>
      <c r="O5" s="113">
        <v>966</v>
      </c>
      <c r="P5" s="113">
        <v>42226.47</v>
      </c>
      <c r="Q5" s="115">
        <v>40790772</v>
      </c>
      <c r="R5" s="101" t="s">
        <v>59</v>
      </c>
      <c r="T5" s="26">
        <f>Q5+M5</f>
        <v>136425785</v>
      </c>
    </row>
    <row r="6" spans="1:20" ht="13.5" thickBot="1">
      <c r="A6" s="3" t="s">
        <v>18</v>
      </c>
      <c r="B6" s="128">
        <v>4746</v>
      </c>
      <c r="C6" s="128">
        <v>5134.42</v>
      </c>
      <c r="D6" s="128">
        <v>24367965</v>
      </c>
      <c r="E6" s="129" t="s">
        <v>59</v>
      </c>
      <c r="F6" s="128">
        <v>1090</v>
      </c>
      <c r="G6" s="128">
        <v>10770.31</v>
      </c>
      <c r="H6" s="128">
        <v>11739639</v>
      </c>
      <c r="I6" s="130" t="s">
        <v>59</v>
      </c>
      <c r="J6" s="16" t="s">
        <v>18</v>
      </c>
      <c r="K6" s="108">
        <v>3291</v>
      </c>
      <c r="L6" s="116">
        <v>4426.98</v>
      </c>
      <c r="M6" s="116">
        <v>14569197</v>
      </c>
      <c r="N6" s="117" t="s">
        <v>59</v>
      </c>
      <c r="O6" s="116">
        <v>966</v>
      </c>
      <c r="P6" s="116">
        <v>6470.49</v>
      </c>
      <c r="Q6" s="118">
        <v>6250494</v>
      </c>
      <c r="R6" s="101" t="s">
        <v>59</v>
      </c>
      <c r="T6" s="26">
        <f>Q6+M6</f>
        <v>20819691</v>
      </c>
    </row>
    <row r="7" spans="1:20" ht="13.5" thickBot="1">
      <c r="A7" s="3" t="s">
        <v>19</v>
      </c>
      <c r="B7" s="128">
        <v>4746</v>
      </c>
      <c r="C7" s="128">
        <v>10426.14</v>
      </c>
      <c r="D7" s="128">
        <v>49482461</v>
      </c>
      <c r="E7" s="129" t="s">
        <v>59</v>
      </c>
      <c r="F7" s="128">
        <v>1090</v>
      </c>
      <c r="G7" s="128">
        <v>20273.6</v>
      </c>
      <c r="H7" s="128">
        <v>22098228</v>
      </c>
      <c r="I7" s="130" t="s">
        <v>59</v>
      </c>
      <c r="J7" s="17" t="s">
        <v>19</v>
      </c>
      <c r="K7" s="108">
        <v>3291</v>
      </c>
      <c r="L7" s="119">
        <v>24587.46</v>
      </c>
      <c r="M7" s="119">
        <v>80917336</v>
      </c>
      <c r="N7" s="120" t="s">
        <v>59</v>
      </c>
      <c r="O7" s="119">
        <v>966</v>
      </c>
      <c r="P7" s="119">
        <v>35662.33</v>
      </c>
      <c r="Q7" s="121">
        <v>34449812</v>
      </c>
      <c r="R7" s="102" t="s">
        <v>59</v>
      </c>
      <c r="T7" s="26">
        <f>Q7+M7</f>
        <v>115367148</v>
      </c>
    </row>
    <row r="8" spans="1:18" ht="13.5" thickBot="1">
      <c r="A8" s="3"/>
      <c r="B8" s="4" t="s">
        <v>11</v>
      </c>
      <c r="E8" s="46"/>
      <c r="F8" s="4" t="s">
        <v>12</v>
      </c>
      <c r="I8" s="42"/>
      <c r="J8" s="10"/>
      <c r="K8" s="153" t="s">
        <v>11</v>
      </c>
      <c r="L8" s="154"/>
      <c r="M8" s="154"/>
      <c r="N8" s="155"/>
      <c r="O8" s="156" t="s">
        <v>12</v>
      </c>
      <c r="P8" s="157"/>
      <c r="Q8" s="157"/>
      <c r="R8" s="158"/>
    </row>
    <row r="9" spans="1:18" ht="13.5" thickBot="1">
      <c r="A9" s="3"/>
      <c r="B9" s="4" t="s">
        <v>13</v>
      </c>
      <c r="C9" s="22" t="s">
        <v>14</v>
      </c>
      <c r="D9" s="22" t="s">
        <v>15</v>
      </c>
      <c r="E9" s="46" t="s">
        <v>16</v>
      </c>
      <c r="F9" s="4" t="s">
        <v>13</v>
      </c>
      <c r="G9" s="22" t="s">
        <v>14</v>
      </c>
      <c r="H9" s="22" t="s">
        <v>15</v>
      </c>
      <c r="I9" s="42" t="s">
        <v>16</v>
      </c>
      <c r="J9" s="11"/>
      <c r="K9" s="12" t="s">
        <v>13</v>
      </c>
      <c r="L9" s="13" t="s">
        <v>14</v>
      </c>
      <c r="M9" s="13" t="s">
        <v>15</v>
      </c>
      <c r="N9" s="14" t="s">
        <v>16</v>
      </c>
      <c r="O9" s="12" t="s">
        <v>13</v>
      </c>
      <c r="P9" s="13" t="s">
        <v>14</v>
      </c>
      <c r="Q9" s="13" t="s">
        <v>15</v>
      </c>
      <c r="R9" s="14" t="s">
        <v>16</v>
      </c>
    </row>
    <row r="10" spans="1:20" ht="13.5" thickBot="1">
      <c r="A10" s="3" t="s">
        <v>20</v>
      </c>
      <c r="B10" s="131">
        <v>2295</v>
      </c>
      <c r="C10" s="133">
        <v>3476.67</v>
      </c>
      <c r="D10" s="133">
        <v>7978964</v>
      </c>
      <c r="E10" s="134">
        <f aca="true" t="shared" si="0" ref="E10:E16">D10/$D$17</f>
        <v>0.14571766291044322</v>
      </c>
      <c r="F10" s="133">
        <v>357</v>
      </c>
      <c r="G10" s="133">
        <v>3888.49</v>
      </c>
      <c r="H10" s="133">
        <v>1388192</v>
      </c>
      <c r="I10" s="135">
        <f aca="true" t="shared" si="1" ref="I10:I16">H10/$H$17</f>
        <v>0.059271209273277926</v>
      </c>
      <c r="J10" s="15" t="s">
        <v>20</v>
      </c>
      <c r="K10" s="109">
        <v>41</v>
      </c>
      <c r="L10" s="104">
        <v>4697.83</v>
      </c>
      <c r="M10" s="106">
        <v>192611</v>
      </c>
      <c r="N10" s="100">
        <f aca="true" t="shared" si="2" ref="N10:N16">(M10/$M$17)*100</f>
        <v>0.2605571321337865</v>
      </c>
      <c r="O10" s="109">
        <v>13</v>
      </c>
      <c r="P10" s="104">
        <v>3128.15</v>
      </c>
      <c r="Q10" s="106">
        <v>40666</v>
      </c>
      <c r="R10" s="100">
        <f aca="true" t="shared" si="3" ref="R10:R16">(Q10/$Q$17)*100</f>
        <v>0.15231789245314023</v>
      </c>
      <c r="T10" s="26">
        <f aca="true" t="shared" si="4" ref="T10:T17">Q10+M10</f>
        <v>233277</v>
      </c>
    </row>
    <row r="11" spans="1:20" ht="13.5" thickBot="1">
      <c r="A11" s="3" t="s">
        <v>21</v>
      </c>
      <c r="B11" s="147">
        <v>3095</v>
      </c>
      <c r="C11" s="136">
        <v>3472.41</v>
      </c>
      <c r="D11" s="133">
        <v>10747108</v>
      </c>
      <c r="E11" s="134">
        <f t="shared" si="0"/>
        <v>0.19627152858518065</v>
      </c>
      <c r="F11" s="133">
        <v>8</v>
      </c>
      <c r="G11" s="133">
        <v>2218.75</v>
      </c>
      <c r="H11" s="133">
        <v>17750</v>
      </c>
      <c r="I11" s="135">
        <f t="shared" si="1"/>
        <v>0.0007578663215179768</v>
      </c>
      <c r="J11" s="16" t="s">
        <v>21</v>
      </c>
      <c r="K11" s="111">
        <v>186</v>
      </c>
      <c r="L11" s="112">
        <v>6169.7</v>
      </c>
      <c r="M11" s="110">
        <v>1147565</v>
      </c>
      <c r="N11" s="100">
        <f t="shared" si="2"/>
        <v>1.5523840556204407</v>
      </c>
      <c r="O11" s="111">
        <v>359</v>
      </c>
      <c r="P11" s="112">
        <v>12161.95</v>
      </c>
      <c r="Q11" s="110">
        <v>4366141</v>
      </c>
      <c r="R11" s="100">
        <f t="shared" si="3"/>
        <v>16.35374502712945</v>
      </c>
      <c r="T11" s="26">
        <f t="shared" si="4"/>
        <v>5513706</v>
      </c>
    </row>
    <row r="12" spans="1:20" ht="13.5" thickBot="1">
      <c r="A12" s="3" t="s">
        <v>22</v>
      </c>
      <c r="B12" s="131">
        <v>4340</v>
      </c>
      <c r="C12" s="133">
        <v>4282.54</v>
      </c>
      <c r="D12" s="133">
        <v>18587002</v>
      </c>
      <c r="E12" s="134">
        <f t="shared" si="0"/>
        <v>0.33944939367463417</v>
      </c>
      <c r="F12" s="133">
        <v>1074</v>
      </c>
      <c r="G12" s="133">
        <v>14778.19</v>
      </c>
      <c r="H12" s="133">
        <v>15871776</v>
      </c>
      <c r="I12" s="135">
        <f t="shared" si="1"/>
        <v>0.6776723658071723</v>
      </c>
      <c r="J12" s="16" t="s">
        <v>22</v>
      </c>
      <c r="K12" s="109">
        <v>3015</v>
      </c>
      <c r="L12" s="104">
        <v>4377.28</v>
      </c>
      <c r="M12" s="106">
        <v>13197508</v>
      </c>
      <c r="N12" s="100">
        <f t="shared" si="2"/>
        <v>17.853107225406152</v>
      </c>
      <c r="O12" s="109">
        <v>886</v>
      </c>
      <c r="P12" s="104">
        <v>6921.91</v>
      </c>
      <c r="Q12" s="106">
        <v>6132812</v>
      </c>
      <c r="R12" s="100">
        <f t="shared" si="3"/>
        <v>22.970958507139326</v>
      </c>
      <c r="T12" s="26">
        <f t="shared" si="4"/>
        <v>19330320</v>
      </c>
    </row>
    <row r="13" spans="1:20" ht="13.5" thickBot="1">
      <c r="A13" s="3" t="s">
        <v>23</v>
      </c>
      <c r="B13" s="131">
        <v>2661</v>
      </c>
      <c r="C13" s="133">
        <v>5413</v>
      </c>
      <c r="D13" s="133">
        <v>14404002</v>
      </c>
      <c r="E13" s="134">
        <f t="shared" si="0"/>
        <v>0.26305639529108665</v>
      </c>
      <c r="F13" s="133">
        <v>661</v>
      </c>
      <c r="G13" s="133">
        <v>7773.83</v>
      </c>
      <c r="H13" s="133">
        <v>5138499</v>
      </c>
      <c r="I13" s="135">
        <f t="shared" si="1"/>
        <v>0.21939692029598887</v>
      </c>
      <c r="J13" s="16" t="s">
        <v>23</v>
      </c>
      <c r="K13" s="109">
        <v>2941</v>
      </c>
      <c r="L13" s="104">
        <v>18863.11</v>
      </c>
      <c r="M13" s="106">
        <v>55476404</v>
      </c>
      <c r="N13" s="100">
        <f t="shared" si="2"/>
        <v>75.04645491345418</v>
      </c>
      <c r="O13" s="109">
        <v>802</v>
      </c>
      <c r="P13" s="104">
        <v>18041.08</v>
      </c>
      <c r="Q13" s="106">
        <v>14468943</v>
      </c>
      <c r="R13" s="100">
        <f t="shared" si="3"/>
        <v>54.19463197227699</v>
      </c>
      <c r="T13" s="26">
        <f t="shared" si="4"/>
        <v>69945347</v>
      </c>
    </row>
    <row r="14" spans="1:20" ht="13.5" thickBot="1">
      <c r="A14" s="3" t="s">
        <v>24</v>
      </c>
      <c r="B14" s="131">
        <v>2595</v>
      </c>
      <c r="C14" s="133">
        <v>4934.04</v>
      </c>
      <c r="D14" s="133">
        <v>12803836</v>
      </c>
      <c r="E14" s="134">
        <f t="shared" si="0"/>
        <v>0.2338329961394233</v>
      </c>
      <c r="F14" s="133">
        <v>642</v>
      </c>
      <c r="G14" s="133">
        <v>5842.4</v>
      </c>
      <c r="H14" s="133">
        <v>3750822</v>
      </c>
      <c r="I14" s="135">
        <f t="shared" si="1"/>
        <v>0.1601476998202085</v>
      </c>
      <c r="J14" s="19" t="s">
        <v>24</v>
      </c>
      <c r="K14" s="109">
        <v>2941</v>
      </c>
      <c r="L14" s="104">
        <v>18855.19</v>
      </c>
      <c r="M14" s="106">
        <v>55453114</v>
      </c>
      <c r="N14" s="100">
        <f t="shared" si="2"/>
        <v>75.01494905134145</v>
      </c>
      <c r="O14" s="109">
        <v>802</v>
      </c>
      <c r="P14" s="104">
        <v>18041.08</v>
      </c>
      <c r="Q14" s="106">
        <v>14468943</v>
      </c>
      <c r="R14" s="100">
        <f t="shared" si="3"/>
        <v>54.19463197227699</v>
      </c>
      <c r="T14" s="26">
        <f t="shared" si="4"/>
        <v>69922057</v>
      </c>
    </row>
    <row r="15" spans="1:20" ht="13.5" thickBot="1">
      <c r="A15" s="3" t="s">
        <v>25</v>
      </c>
      <c r="B15" s="131">
        <v>283</v>
      </c>
      <c r="C15" s="133">
        <v>4787.86</v>
      </c>
      <c r="D15" s="133">
        <v>1354965</v>
      </c>
      <c r="E15" s="134">
        <f t="shared" si="0"/>
        <v>0.024745359563653712</v>
      </c>
      <c r="F15" s="133">
        <v>73</v>
      </c>
      <c r="G15" s="133">
        <v>8186.99</v>
      </c>
      <c r="H15" s="133">
        <v>597650</v>
      </c>
      <c r="I15" s="135">
        <f t="shared" si="1"/>
        <v>0.025517679270716555</v>
      </c>
      <c r="J15" s="16" t="s">
        <v>25</v>
      </c>
      <c r="K15" s="109">
        <v>424</v>
      </c>
      <c r="L15" s="104">
        <v>8302.65</v>
      </c>
      <c r="M15" s="106">
        <v>3520324</v>
      </c>
      <c r="N15" s="100">
        <f t="shared" si="2"/>
        <v>4.7621658452619</v>
      </c>
      <c r="O15" s="109">
        <v>79</v>
      </c>
      <c r="P15" s="104">
        <v>19696.06</v>
      </c>
      <c r="Q15" s="106">
        <v>1555989</v>
      </c>
      <c r="R15" s="100">
        <f t="shared" si="3"/>
        <v>5.828086488965456</v>
      </c>
      <c r="T15" s="26">
        <f t="shared" si="4"/>
        <v>5076313</v>
      </c>
    </row>
    <row r="16" spans="1:20" ht="13.5" thickBot="1">
      <c r="A16" s="3" t="s">
        <v>26</v>
      </c>
      <c r="B16" s="131">
        <v>874</v>
      </c>
      <c r="C16" s="133">
        <v>1927.1</v>
      </c>
      <c r="D16" s="133">
        <v>1684286</v>
      </c>
      <c r="E16" s="134">
        <f t="shared" si="0"/>
        <v>0.03075965997500161</v>
      </c>
      <c r="F16" s="133">
        <v>211</v>
      </c>
      <c r="G16" s="133">
        <v>1929.62</v>
      </c>
      <c r="H16" s="133">
        <v>407150</v>
      </c>
      <c r="I16" s="135">
        <f t="shared" si="1"/>
        <v>0.017383959031326435</v>
      </c>
      <c r="J16" s="16" t="s">
        <v>26</v>
      </c>
      <c r="K16" s="109">
        <v>40</v>
      </c>
      <c r="L16" s="104">
        <v>9708.48</v>
      </c>
      <c r="M16" s="106">
        <v>388339</v>
      </c>
      <c r="N16" s="100">
        <f t="shared" si="2"/>
        <v>0.5253308281235367</v>
      </c>
      <c r="O16" s="109">
        <v>15</v>
      </c>
      <c r="P16" s="104">
        <v>8904</v>
      </c>
      <c r="Q16" s="106">
        <v>133560</v>
      </c>
      <c r="R16" s="100">
        <f t="shared" si="3"/>
        <v>0.5002601120356418</v>
      </c>
      <c r="T16" s="26">
        <f t="shared" si="4"/>
        <v>521899</v>
      </c>
    </row>
    <row r="17" spans="1:20" ht="13.5" thickBot="1">
      <c r="A17" s="3" t="s">
        <v>27</v>
      </c>
      <c r="B17" s="132">
        <f>B5</f>
        <v>4746</v>
      </c>
      <c r="C17" s="137">
        <f>D17/B17</f>
        <v>11537.36346396966</v>
      </c>
      <c r="D17" s="138">
        <f>D10+D11+D12+D13+D15+D16</f>
        <v>54756327</v>
      </c>
      <c r="E17" s="139">
        <f>(E10+E11+E12+E13+E15+E16)</f>
        <v>1</v>
      </c>
      <c r="F17" s="137">
        <f>F5</f>
        <v>1090</v>
      </c>
      <c r="G17" s="137">
        <f>H17/F17</f>
        <v>21487.17155963303</v>
      </c>
      <c r="H17" s="137">
        <f>H10+H11+H12+H13+H15+H16</f>
        <v>23421017</v>
      </c>
      <c r="I17" s="139">
        <f>(I10+I11+I12+I13+I15+I16)</f>
        <v>1</v>
      </c>
      <c r="J17" s="17" t="s">
        <v>27</v>
      </c>
      <c r="K17" s="20">
        <f>K5</f>
        <v>3291</v>
      </c>
      <c r="L17" s="123">
        <f>M17/K17</f>
        <v>22462.09389243391</v>
      </c>
      <c r="M17" s="123">
        <f>M10+M11+M12+M13+M15+M16</f>
        <v>73922751</v>
      </c>
      <c r="N17" s="21">
        <f>(N10+N11+N12+N13+N15+N16)/100</f>
        <v>1.0000000000000002</v>
      </c>
      <c r="O17" s="20">
        <f>O5</f>
        <v>966</v>
      </c>
      <c r="P17" s="123">
        <f>Q17/O17</f>
        <v>27637.796066252587</v>
      </c>
      <c r="Q17" s="123">
        <f>Q10+Q11+Q12+Q13+Q15+Q16</f>
        <v>26698111</v>
      </c>
      <c r="R17" s="21">
        <f>(R10+R11+R12+R13+R15+R16)/100</f>
        <v>1</v>
      </c>
      <c r="T17" s="26">
        <f t="shared" si="4"/>
        <v>100620862</v>
      </c>
    </row>
    <row r="18" spans="1:18" ht="13.5" thickBot="1">
      <c r="A18" s="3"/>
      <c r="B18" s="4" t="s">
        <v>11</v>
      </c>
      <c r="E18" s="46"/>
      <c r="F18" s="4" t="s">
        <v>12</v>
      </c>
      <c r="I18" s="42"/>
      <c r="J18" s="10"/>
      <c r="K18" s="153" t="s">
        <v>11</v>
      </c>
      <c r="L18" s="154"/>
      <c r="M18" s="154"/>
      <c r="N18" s="155"/>
      <c r="O18" s="156" t="s">
        <v>12</v>
      </c>
      <c r="P18" s="157"/>
      <c r="Q18" s="157"/>
      <c r="R18" s="158"/>
    </row>
    <row r="19" spans="1:18" ht="13.5" thickBot="1">
      <c r="A19" s="3" t="s">
        <v>28</v>
      </c>
      <c r="B19" s="4" t="s">
        <v>13</v>
      </c>
      <c r="C19" s="22" t="s">
        <v>14</v>
      </c>
      <c r="D19" s="22" t="s">
        <v>15</v>
      </c>
      <c r="E19" s="46" t="s">
        <v>16</v>
      </c>
      <c r="F19" s="4" t="s">
        <v>13</v>
      </c>
      <c r="G19" s="22" t="s">
        <v>14</v>
      </c>
      <c r="H19" s="22" t="s">
        <v>15</v>
      </c>
      <c r="I19" s="42" t="s">
        <v>16</v>
      </c>
      <c r="J19" s="11" t="s">
        <v>28</v>
      </c>
      <c r="K19" s="12" t="s">
        <v>13</v>
      </c>
      <c r="L19" s="13" t="s">
        <v>14</v>
      </c>
      <c r="M19" s="13" t="s">
        <v>15</v>
      </c>
      <c r="N19" s="14" t="s">
        <v>16</v>
      </c>
      <c r="O19" s="12" t="s">
        <v>13</v>
      </c>
      <c r="P19" s="13" t="s">
        <v>14</v>
      </c>
      <c r="Q19" s="13" t="s">
        <v>15</v>
      </c>
      <c r="R19" s="14" t="s">
        <v>16</v>
      </c>
    </row>
    <row r="20" spans="1:20" ht="13.5" thickBot="1">
      <c r="A20" s="3" t="s">
        <v>29</v>
      </c>
      <c r="B20" s="133">
        <v>3868</v>
      </c>
      <c r="C20" s="133">
        <v>6222.14</v>
      </c>
      <c r="D20" s="133">
        <v>24067252</v>
      </c>
      <c r="E20" s="140">
        <f>(D20/D23)*100</f>
        <v>43.95337181765315</v>
      </c>
      <c r="F20" s="133">
        <v>868</v>
      </c>
      <c r="G20" s="133">
        <v>7988.3</v>
      </c>
      <c r="H20" s="133">
        <v>6933841</v>
      </c>
      <c r="I20" s="140">
        <f>(H20/H23)*100</f>
        <v>29.605208860059324</v>
      </c>
      <c r="J20" s="15" t="s">
        <v>29</v>
      </c>
      <c r="K20" s="109">
        <v>2960</v>
      </c>
      <c r="L20" s="104">
        <v>18938.3</v>
      </c>
      <c r="M20" s="106">
        <v>56057354</v>
      </c>
      <c r="N20" s="100">
        <f>(M20/M23)*100</f>
        <v>75.8323428737115</v>
      </c>
      <c r="O20" s="109">
        <v>808</v>
      </c>
      <c r="P20" s="104">
        <v>18122.73</v>
      </c>
      <c r="Q20" s="106">
        <v>14643169</v>
      </c>
      <c r="R20" s="100">
        <f>(Q20/Q23)*100</f>
        <v>54.847209976765775</v>
      </c>
      <c r="T20" s="26">
        <f>Q20+M20</f>
        <v>70700523</v>
      </c>
    </row>
    <row r="21" spans="1:20" ht="13.5" thickBot="1">
      <c r="A21" s="3" t="s">
        <v>30</v>
      </c>
      <c r="B21" s="133">
        <v>3156</v>
      </c>
      <c r="C21" s="133">
        <v>3624.54</v>
      </c>
      <c r="D21" s="133">
        <v>11439055</v>
      </c>
      <c r="E21" s="140">
        <f>(D21/D23)*100</f>
        <v>20.89083696209207</v>
      </c>
      <c r="F21" s="133">
        <v>8</v>
      </c>
      <c r="G21" s="133">
        <v>2218.75</v>
      </c>
      <c r="H21" s="133">
        <v>17750</v>
      </c>
      <c r="I21" s="140">
        <f>(H21/H23)*100</f>
        <v>0.07578663215179768</v>
      </c>
      <c r="J21" s="16" t="s">
        <v>30</v>
      </c>
      <c r="K21" s="111">
        <v>490</v>
      </c>
      <c r="L21" s="112">
        <v>7681.41</v>
      </c>
      <c r="M21" s="110">
        <v>3763891</v>
      </c>
      <c r="N21" s="100">
        <f>(M21/M23)*100</f>
        <v>5.0916543947343085</v>
      </c>
      <c r="O21" s="111">
        <v>373</v>
      </c>
      <c r="P21" s="112">
        <v>12134.57</v>
      </c>
      <c r="Q21" s="110">
        <v>4526194</v>
      </c>
      <c r="R21" s="100">
        <f>(Q21/Q23)*100</f>
        <v>16.95323687881888</v>
      </c>
      <c r="T21" s="26">
        <f>Q21+M21</f>
        <v>8290085</v>
      </c>
    </row>
    <row r="22" spans="1:20" ht="13.5" thickBot="1">
      <c r="A22" s="3" t="s">
        <v>31</v>
      </c>
      <c r="B22" s="133">
        <v>4355</v>
      </c>
      <c r="C22" s="133">
        <v>4420.21</v>
      </c>
      <c r="D22" s="133">
        <v>19250020</v>
      </c>
      <c r="E22" s="140">
        <f>(D22/D23)*100</f>
        <v>35.155791220254784</v>
      </c>
      <c r="F22" s="133">
        <v>1076</v>
      </c>
      <c r="G22" s="133">
        <v>15306.16</v>
      </c>
      <c r="H22" s="133">
        <v>16469426</v>
      </c>
      <c r="I22" s="140">
        <f>(H22/H23)*100</f>
        <v>70.31900450778889</v>
      </c>
      <c r="J22" s="16" t="s">
        <v>31</v>
      </c>
      <c r="K22" s="109">
        <v>3024</v>
      </c>
      <c r="L22" s="104">
        <v>4663.2</v>
      </c>
      <c r="M22" s="106">
        <v>14101506</v>
      </c>
      <c r="N22" s="100">
        <f>(M22/M23)*100</f>
        <v>19.076002731554187</v>
      </c>
      <c r="O22" s="109">
        <v>892</v>
      </c>
      <c r="P22" s="104">
        <v>8440.3</v>
      </c>
      <c r="Q22" s="106">
        <v>7528748</v>
      </c>
      <c r="R22" s="100">
        <f>(Q22/Q23)*100</f>
        <v>28.199553144415347</v>
      </c>
      <c r="T22" s="26">
        <f>Q22+M22</f>
        <v>21630254</v>
      </c>
    </row>
    <row r="23" spans="1:20" ht="13.5" thickBot="1">
      <c r="A23" s="3" t="s">
        <v>32</v>
      </c>
      <c r="B23" s="137">
        <f>B17</f>
        <v>4746</v>
      </c>
      <c r="C23" s="137">
        <f>(D23/B23)</f>
        <v>11537.36346396966</v>
      </c>
      <c r="D23" s="137">
        <f>SUM(D20:D22)</f>
        <v>54756327</v>
      </c>
      <c r="E23" s="141">
        <f>(D23/D23)*100</f>
        <v>100</v>
      </c>
      <c r="F23" s="137">
        <f>F17</f>
        <v>1090</v>
      </c>
      <c r="G23" s="137">
        <f>(H23/F23)</f>
        <v>21487.17155963303</v>
      </c>
      <c r="H23" s="137">
        <f>SUM(H20:H22)</f>
        <v>23421017</v>
      </c>
      <c r="I23" s="141">
        <f>(H23/H23)*100</f>
        <v>100</v>
      </c>
      <c r="J23" s="17" t="s">
        <v>32</v>
      </c>
      <c r="K23" s="20">
        <f>K17</f>
        <v>3291</v>
      </c>
      <c r="L23" s="61">
        <f>(M23/K23)</f>
        <v>22462.09389243391</v>
      </c>
      <c r="M23" s="61">
        <f>SUM(M20:M22)</f>
        <v>73922751</v>
      </c>
      <c r="N23" s="64">
        <f>(M23/M23)*100</f>
        <v>100</v>
      </c>
      <c r="O23" s="58">
        <f>O17</f>
        <v>966</v>
      </c>
      <c r="P23" s="61">
        <f>(Q23/O23)</f>
        <v>27637.796066252587</v>
      </c>
      <c r="Q23" s="61">
        <f>SUM(Q20:Q22)</f>
        <v>26698111</v>
      </c>
      <c r="R23" s="64">
        <f>(Q23/Q23)*100</f>
        <v>100</v>
      </c>
      <c r="T23" s="26">
        <f>Q23+M23</f>
        <v>100620862</v>
      </c>
    </row>
    <row r="24" spans="1:18" ht="13.5" thickBot="1">
      <c r="A24" s="3"/>
      <c r="B24" s="4" t="s">
        <v>11</v>
      </c>
      <c r="E24" s="46"/>
      <c r="F24" s="4" t="s">
        <v>12</v>
      </c>
      <c r="I24" s="42"/>
      <c r="J24" s="10"/>
      <c r="K24" s="153" t="s">
        <v>11</v>
      </c>
      <c r="L24" s="154"/>
      <c r="M24" s="154"/>
      <c r="N24" s="155"/>
      <c r="O24" s="156" t="s">
        <v>12</v>
      </c>
      <c r="P24" s="157"/>
      <c r="Q24" s="157"/>
      <c r="R24" s="158"/>
    </row>
    <row r="25" spans="1:20" ht="13.5" thickBot="1">
      <c r="A25" s="3" t="s">
        <v>33</v>
      </c>
      <c r="B25" s="4" t="s">
        <v>13</v>
      </c>
      <c r="C25" s="22" t="s">
        <v>14</v>
      </c>
      <c r="D25" s="22" t="s">
        <v>15</v>
      </c>
      <c r="E25" s="46" t="s">
        <v>16</v>
      </c>
      <c r="F25" s="4" t="s">
        <v>13</v>
      </c>
      <c r="G25" s="22" t="s">
        <v>14</v>
      </c>
      <c r="H25" s="22" t="s">
        <v>15</v>
      </c>
      <c r="I25" s="42" t="s">
        <v>16</v>
      </c>
      <c r="J25" s="11" t="s">
        <v>33</v>
      </c>
      <c r="K25" s="12" t="s">
        <v>13</v>
      </c>
      <c r="L25" s="13" t="s">
        <v>14</v>
      </c>
      <c r="M25" s="13" t="s">
        <v>15</v>
      </c>
      <c r="N25" s="14" t="s">
        <v>16</v>
      </c>
      <c r="O25" s="12" t="s">
        <v>13</v>
      </c>
      <c r="P25" s="13" t="s">
        <v>14</v>
      </c>
      <c r="Q25" s="13" t="s">
        <v>15</v>
      </c>
      <c r="R25" s="14" t="s">
        <v>16</v>
      </c>
      <c r="T25" t="s">
        <v>60</v>
      </c>
    </row>
    <row r="26" spans="1:20" ht="13.5" thickBot="1">
      <c r="A26" s="3" t="s">
        <v>34</v>
      </c>
      <c r="B26" s="128">
        <v>4653</v>
      </c>
      <c r="C26" s="128">
        <v>8019.14</v>
      </c>
      <c r="D26" s="128">
        <v>37313074</v>
      </c>
      <c r="E26" s="142">
        <f>(D26/D29)*100</f>
        <v>68.1438585170258</v>
      </c>
      <c r="F26" s="128">
        <v>1081</v>
      </c>
      <c r="G26" s="128">
        <v>15983.09</v>
      </c>
      <c r="H26" s="128">
        <v>17277718</v>
      </c>
      <c r="I26" s="143">
        <f>(H26/H29)*100</f>
        <v>73.77014414019682</v>
      </c>
      <c r="J26" s="15" t="s">
        <v>34</v>
      </c>
      <c r="K26" s="127">
        <v>3025</v>
      </c>
      <c r="L26" s="112">
        <v>4805.85</v>
      </c>
      <c r="M26" s="110">
        <v>14537684</v>
      </c>
      <c r="N26" s="100">
        <f>(M26/M29)*100</f>
        <v>19.666048413160382</v>
      </c>
      <c r="O26" s="111">
        <v>892</v>
      </c>
      <c r="P26" s="112">
        <v>11815.72</v>
      </c>
      <c r="Q26" s="110">
        <v>10539619</v>
      </c>
      <c r="R26" s="100">
        <f>(Q26/Q29)*100</f>
        <v>39.47702142672191</v>
      </c>
      <c r="S26" s="26">
        <f>M26+Q26</f>
        <v>25077303</v>
      </c>
      <c r="T26" s="44">
        <f>(M26+Q26)/(Q29+M29)</f>
        <v>0.24922568244346785</v>
      </c>
    </row>
    <row r="27" spans="1:20" ht="13.5" thickBot="1">
      <c r="A27" s="3" t="s">
        <v>35</v>
      </c>
      <c r="B27" s="128">
        <v>2736</v>
      </c>
      <c r="C27" s="128">
        <v>5759.86</v>
      </c>
      <c r="D27" s="128">
        <v>15758967</v>
      </c>
      <c r="E27" s="142">
        <f>(D27/D29)*100</f>
        <v>28.780175485474036</v>
      </c>
      <c r="F27" s="128">
        <v>664</v>
      </c>
      <c r="G27" s="128">
        <v>8638.78</v>
      </c>
      <c r="H27" s="128">
        <v>5736149</v>
      </c>
      <c r="I27" s="143">
        <f>(H27/H29)*100</f>
        <v>24.491459956670543</v>
      </c>
      <c r="J27" s="16" t="s">
        <v>35</v>
      </c>
      <c r="K27" s="109">
        <v>2957</v>
      </c>
      <c r="L27" s="104">
        <v>19951.55</v>
      </c>
      <c r="M27" s="106">
        <v>58996728</v>
      </c>
      <c r="N27" s="100">
        <f>(M27/M29)*100</f>
        <v>79.80862075871609</v>
      </c>
      <c r="O27" s="109">
        <v>809</v>
      </c>
      <c r="P27" s="104">
        <v>19808.32</v>
      </c>
      <c r="Q27" s="106">
        <v>16024932</v>
      </c>
      <c r="R27" s="100">
        <f>(Q27/Q29)*100</f>
        <v>60.02271846124244</v>
      </c>
      <c r="S27" s="26">
        <f>M27+Q27</f>
        <v>75021660</v>
      </c>
      <c r="T27" s="44">
        <f>(M27+Q27)/(Q29+M29)</f>
        <v>0.7455875303473349</v>
      </c>
    </row>
    <row r="28" spans="1:20" ht="13.5" thickBot="1">
      <c r="A28" s="3" t="s">
        <v>36</v>
      </c>
      <c r="B28" s="144">
        <v>874</v>
      </c>
      <c r="C28" s="144">
        <v>1927.1</v>
      </c>
      <c r="D28" s="144">
        <v>1684286</v>
      </c>
      <c r="E28" s="145">
        <f>(D28/D29)*100</f>
        <v>3.0759659975001608</v>
      </c>
      <c r="F28" s="144">
        <v>211</v>
      </c>
      <c r="G28" s="144">
        <v>1929.62</v>
      </c>
      <c r="H28" s="144">
        <v>407150</v>
      </c>
      <c r="I28" s="146">
        <f>(H28/H29)*100</f>
        <v>1.7383959031326435</v>
      </c>
      <c r="J28" s="16" t="s">
        <v>36</v>
      </c>
      <c r="K28" s="109">
        <v>40</v>
      </c>
      <c r="L28" s="104">
        <v>9708.48</v>
      </c>
      <c r="M28" s="106">
        <v>388339</v>
      </c>
      <c r="N28" s="100">
        <f>(M28/$M$17)*100</f>
        <v>0.5253308281235367</v>
      </c>
      <c r="O28" s="109">
        <v>15</v>
      </c>
      <c r="P28" s="104">
        <v>8904</v>
      </c>
      <c r="Q28" s="106">
        <v>133560</v>
      </c>
      <c r="R28" s="100">
        <f>(Q28/Q29)*100</f>
        <v>0.5002601120356418</v>
      </c>
      <c r="S28" s="26">
        <f>M28+Q28</f>
        <v>521899</v>
      </c>
      <c r="T28" s="44">
        <f>(M28+Q28)/(Q29+M29)</f>
        <v>0.005186787209197234</v>
      </c>
    </row>
    <row r="29" spans="1:19" ht="13.5" thickBot="1">
      <c r="A29" s="3" t="s">
        <v>32</v>
      </c>
      <c r="B29" s="65">
        <f>B17</f>
        <v>4746</v>
      </c>
      <c r="C29" s="66">
        <f>(D29/B29)</f>
        <v>11537.36346396966</v>
      </c>
      <c r="D29" s="66">
        <f>SUM(D26:D28)</f>
        <v>54756327</v>
      </c>
      <c r="E29" s="67">
        <f>(D29/D29)*100</f>
        <v>100</v>
      </c>
      <c r="F29" s="66">
        <f>F17</f>
        <v>1090</v>
      </c>
      <c r="G29" s="66">
        <f>(H29/F29)</f>
        <v>21487.17155963303</v>
      </c>
      <c r="H29" s="66">
        <f>SUM(H26:H28)</f>
        <v>23421017</v>
      </c>
      <c r="I29" s="68">
        <f>(H29/H29)*100</f>
        <v>100</v>
      </c>
      <c r="J29" s="17" t="s">
        <v>32</v>
      </c>
      <c r="K29" s="59">
        <f>K17</f>
        <v>3291</v>
      </c>
      <c r="L29" s="60">
        <f>(M29/K29)</f>
        <v>22462.09389243391</v>
      </c>
      <c r="M29" s="60">
        <f>SUM(M26:M28)</f>
        <v>73922751</v>
      </c>
      <c r="N29" s="62">
        <f>(M29/M29)*100</f>
        <v>100</v>
      </c>
      <c r="O29" s="59">
        <f>O17</f>
        <v>966</v>
      </c>
      <c r="P29" s="60">
        <f>(Q29/O29)</f>
        <v>27637.796066252587</v>
      </c>
      <c r="Q29" s="60">
        <f>SUM(Q26:Q28)</f>
        <v>26698111</v>
      </c>
      <c r="R29" s="62">
        <f>(Q29/Q29)*100</f>
        <v>100</v>
      </c>
      <c r="S29" s="26">
        <f>M29+Q29</f>
        <v>100620862</v>
      </c>
    </row>
    <row r="30" spans="1:9" ht="12.75">
      <c r="A30" s="3"/>
      <c r="B30" s="4"/>
      <c r="E30" s="46"/>
      <c r="F30" s="4"/>
      <c r="I30" s="42"/>
    </row>
    <row r="31" spans="1:9" ht="12.75">
      <c r="A31" s="5" t="s">
        <v>37</v>
      </c>
      <c r="B31" s="4"/>
      <c r="E31" s="46"/>
      <c r="F31" s="4"/>
      <c r="I31" s="42"/>
    </row>
    <row r="32" spans="1:10" ht="13.5" thickBot="1">
      <c r="A32" s="3"/>
      <c r="B32" s="4"/>
      <c r="E32" s="46"/>
      <c r="F32" s="4"/>
      <c r="I32" s="42"/>
      <c r="J32" s="10"/>
    </row>
    <row r="33" spans="1:11" ht="13.5" thickBot="1">
      <c r="A33" s="3" t="s">
        <v>29</v>
      </c>
      <c r="B33" s="57">
        <f>B20</f>
        <v>3868</v>
      </c>
      <c r="C33" s="7">
        <f>(D33/B33)</f>
        <v>6222.143743536712</v>
      </c>
      <c r="D33" s="7">
        <f>D20</f>
        <v>24067252</v>
      </c>
      <c r="E33" s="91">
        <f>(D33/$D$36)</f>
        <v>0.4395337181765315</v>
      </c>
      <c r="F33" s="57">
        <f>F20</f>
        <v>868</v>
      </c>
      <c r="G33" s="7">
        <f>(H33/F33)</f>
        <v>7988.296082949309</v>
      </c>
      <c r="H33" s="7">
        <f>H20</f>
        <v>6933841</v>
      </c>
      <c r="I33" s="91">
        <f>(H33/$H$36)</f>
        <v>0.29605208860059323</v>
      </c>
      <c r="J33" s="11" t="s">
        <v>28</v>
      </c>
      <c r="K33" s="14" t="s">
        <v>16</v>
      </c>
    </row>
    <row r="34" spans="1:16" ht="12.75">
      <c r="A34" s="3" t="s">
        <v>30</v>
      </c>
      <c r="B34" s="57">
        <f>B21</f>
        <v>3156</v>
      </c>
      <c r="C34" s="7">
        <f>(D34/B34)</f>
        <v>3624.542141951838</v>
      </c>
      <c r="D34" s="7">
        <f>D21</f>
        <v>11439055</v>
      </c>
      <c r="E34" s="91">
        <f>(D34/$D$36)</f>
        <v>0.20890836962092071</v>
      </c>
      <c r="F34" s="57">
        <f>F21</f>
        <v>8</v>
      </c>
      <c r="G34" s="7">
        <f>(H34/F34)</f>
        <v>2218.75</v>
      </c>
      <c r="H34" s="7">
        <f>H21</f>
        <v>17750</v>
      </c>
      <c r="I34" s="91">
        <f>(H34/$H$36)</f>
        <v>0.0007578663215179768</v>
      </c>
      <c r="J34" s="15" t="s">
        <v>29</v>
      </c>
      <c r="K34" s="18">
        <f>(M20+Q20)/($M$23+$Q$23)</f>
        <v>0.7026427879339774</v>
      </c>
      <c r="M34" s="26">
        <f>M20+Q20</f>
        <v>70700523</v>
      </c>
      <c r="O34" s="124">
        <f>M34/1000000</f>
        <v>70.700523</v>
      </c>
      <c r="P34" s="44"/>
    </row>
    <row r="35" spans="1:16" ht="12.75">
      <c r="A35" s="3" t="s">
        <v>31</v>
      </c>
      <c r="B35" s="57">
        <f>B22</f>
        <v>4355</v>
      </c>
      <c r="C35" s="7">
        <f>(D35/B35)</f>
        <v>4420.211251435132</v>
      </c>
      <c r="D35" s="7">
        <f>D22</f>
        <v>19250020</v>
      </c>
      <c r="E35" s="91">
        <f>(D35/$D$36)</f>
        <v>0.35155791220254784</v>
      </c>
      <c r="F35" s="57">
        <f>F22</f>
        <v>1076</v>
      </c>
      <c r="G35" s="7">
        <f>(H35/F35)</f>
        <v>15306.157992565055</v>
      </c>
      <c r="H35" s="7">
        <f>H22</f>
        <v>16469426</v>
      </c>
      <c r="I35" s="91">
        <f>(H35/$H$36)</f>
        <v>0.7031900450778888</v>
      </c>
      <c r="J35" s="16" t="s">
        <v>30</v>
      </c>
      <c r="K35" s="18">
        <f>(M21+Q21)/($M$23+$Q$23)</f>
        <v>0.08238932598291594</v>
      </c>
      <c r="M35" s="26">
        <f>M21+Q21</f>
        <v>8290085</v>
      </c>
      <c r="O35" s="124">
        <f>M35/1000000</f>
        <v>8.290085</v>
      </c>
      <c r="P35" s="44"/>
    </row>
    <row r="36" spans="1:16" ht="12.75">
      <c r="A36" s="3"/>
      <c r="B36" s="4"/>
      <c r="D36" s="22">
        <f>SUM(D33:D35)</f>
        <v>54756327</v>
      </c>
      <c r="E36" s="46"/>
      <c r="F36" s="4"/>
      <c r="H36" s="22">
        <f>SUM(H33:H35)</f>
        <v>23421017</v>
      </c>
      <c r="I36" s="42"/>
      <c r="J36" s="16" t="s">
        <v>31</v>
      </c>
      <c r="K36" s="18">
        <f>(M22+Q22)/($M$23+$Q$23)</f>
        <v>0.2149678860831067</v>
      </c>
      <c r="M36" s="26">
        <f>M22+Q22</f>
        <v>21630254</v>
      </c>
      <c r="O36" s="124">
        <f>M36/1000000</f>
        <v>21.630254</v>
      </c>
      <c r="P36" s="44"/>
    </row>
    <row r="37" spans="1:15" ht="13.5" thickBot="1">
      <c r="A37" s="3" t="s">
        <v>29</v>
      </c>
      <c r="B37" s="46">
        <f>(D33+H33)/($D$36+$H$36)</f>
        <v>0.3965483017688603</v>
      </c>
      <c r="D37" s="22">
        <f>D33+H33</f>
        <v>31001093</v>
      </c>
      <c r="E37" s="149">
        <f>D37/1000000</f>
        <v>31.001093</v>
      </c>
      <c r="F37" s="4"/>
      <c r="I37" s="42"/>
      <c r="J37" s="17" t="s">
        <v>32</v>
      </c>
      <c r="K37" s="63">
        <v>1</v>
      </c>
      <c r="M37" s="26">
        <f>SUM(M34:M36)</f>
        <v>100620862</v>
      </c>
      <c r="O37" s="124">
        <f>M37/1000000</f>
        <v>100.620862</v>
      </c>
    </row>
    <row r="38" spans="1:9" ht="12.75">
      <c r="A38" s="3" t="s">
        <v>30</v>
      </c>
      <c r="B38" s="46">
        <f>(D34+H34)/($D$36+$H$36)</f>
        <v>0.14654891575748596</v>
      </c>
      <c r="D38" s="22">
        <f>D34+H34</f>
        <v>11456805</v>
      </c>
      <c r="E38" s="149">
        <f>D38/1000000</f>
        <v>11.456805</v>
      </c>
      <c r="F38" s="4"/>
      <c r="I38" s="42"/>
    </row>
    <row r="39" spans="1:9" ht="12.75">
      <c r="A39" s="3" t="s">
        <v>31</v>
      </c>
      <c r="B39" s="46">
        <f>(D35+H35)/($D$36+$H$36)</f>
        <v>0.45690278247365373</v>
      </c>
      <c r="D39" s="22">
        <f>D35+H35</f>
        <v>35719446</v>
      </c>
      <c r="E39" s="149">
        <f>D39/1000000</f>
        <v>35.719446</v>
      </c>
      <c r="F39" s="4"/>
      <c r="I39" s="42"/>
    </row>
    <row r="40" spans="1:9" ht="12.75">
      <c r="A40" s="3" t="s">
        <v>38</v>
      </c>
      <c r="B40" s="46">
        <f>SUM(B37:B39)</f>
        <v>1</v>
      </c>
      <c r="C40" s="69"/>
      <c r="D40" s="69">
        <f>SUM(D37:D39)</f>
        <v>78177344</v>
      </c>
      <c r="E40" s="149">
        <f>D40/1000000</f>
        <v>78.177344</v>
      </c>
      <c r="F40" s="4"/>
      <c r="G40" s="69"/>
      <c r="H40" s="69"/>
      <c r="I40" s="42"/>
    </row>
    <row r="41" spans="1:9" ht="13.5" thickBot="1">
      <c r="A41" s="8"/>
      <c r="B41" s="9"/>
      <c r="C41" s="70"/>
      <c r="D41" s="70"/>
      <c r="E41" s="47"/>
      <c r="F41" s="9"/>
      <c r="G41" s="70"/>
      <c r="H41" s="70"/>
      <c r="I41" s="43"/>
    </row>
    <row r="45" spans="1:7" ht="12.75">
      <c r="A45" s="38" t="s">
        <v>10</v>
      </c>
      <c r="E45" s="44" t="s">
        <v>61</v>
      </c>
      <c r="F45" s="152"/>
      <c r="G45" s="152"/>
    </row>
    <row r="46" spans="1:8" ht="12.75">
      <c r="A46" s="3" t="s">
        <v>29</v>
      </c>
      <c r="B46" s="6">
        <f>SUM(C46)/C49</f>
        <v>0.5688066914944325</v>
      </c>
      <c r="C46" s="22">
        <f>SUM(D33+H33+M20+Q20)</f>
        <v>101701616</v>
      </c>
      <c r="D46" s="148">
        <f>C46/1000000</f>
        <v>101.701616</v>
      </c>
      <c r="E46" s="3" t="s">
        <v>34</v>
      </c>
      <c r="F46" s="44">
        <f>(D26+H26)/($D$29+$H$29)</f>
        <v>0.698294278199065</v>
      </c>
      <c r="G46" s="26">
        <f>D26+H26</f>
        <v>54590792</v>
      </c>
      <c r="H46" s="148">
        <f>G46/1000000</f>
        <v>54.590792</v>
      </c>
    </row>
    <row r="47" spans="1:8" ht="12.75">
      <c r="A47" s="3" t="s">
        <v>30</v>
      </c>
      <c r="B47" s="6">
        <f>SUM(C47)/C49</f>
        <v>0.11044232736876566</v>
      </c>
      <c r="C47" s="22">
        <f>SUM(D34+H34+M21+Q21)</f>
        <v>19746890</v>
      </c>
      <c r="D47" s="148">
        <f>C47/1000000</f>
        <v>19.74689</v>
      </c>
      <c r="E47" s="3" t="s">
        <v>35</v>
      </c>
      <c r="F47" s="44">
        <f>(D27+H27)/($D$29+$H$29)</f>
        <v>0.2749532652324438</v>
      </c>
      <c r="G47" s="26">
        <f>D27+H27</f>
        <v>21495116</v>
      </c>
      <c r="H47" s="148">
        <f>G47/1000000</f>
        <v>21.495116</v>
      </c>
    </row>
    <row r="48" spans="1:8" ht="12.75">
      <c r="A48" s="3" t="s">
        <v>31</v>
      </c>
      <c r="B48" s="6">
        <f>SUM(C48)/C49</f>
        <v>0.3207509811368018</v>
      </c>
      <c r="C48" s="22">
        <f>SUM(D35+H35+M22+Q22)</f>
        <v>57349700</v>
      </c>
      <c r="D48" s="148">
        <f>C48/1000000</f>
        <v>57.3497</v>
      </c>
      <c r="E48" s="3" t="s">
        <v>36</v>
      </c>
      <c r="F48" s="44">
        <f>(D28+H28)/($D$29+$H$29)</f>
        <v>0.02675245656849125</v>
      </c>
      <c r="G48" s="26">
        <f>D28+H28</f>
        <v>2091436</v>
      </c>
      <c r="H48" s="148">
        <f>G48/1000000</f>
        <v>2.091436</v>
      </c>
    </row>
    <row r="49" spans="2:8" ht="12.75">
      <c r="B49" s="44">
        <f>SUM(B46:B48)</f>
        <v>1</v>
      </c>
      <c r="C49" s="22">
        <f>SUM(D36+H36+M23+Q23)</f>
        <v>178798206</v>
      </c>
      <c r="D49" s="148">
        <f>C49/1000000</f>
        <v>178.798206</v>
      </c>
      <c r="G49" s="22">
        <f>SUM(G46:G48)</f>
        <v>78177344</v>
      </c>
      <c r="H49" s="148">
        <f>G49/1000000</f>
        <v>78.177344</v>
      </c>
    </row>
    <row r="54" spans="4:8" ht="12.75">
      <c r="D54" s="22" t="s">
        <v>70</v>
      </c>
      <c r="E54" s="93" t="s">
        <v>66</v>
      </c>
      <c r="F54" t="s">
        <v>67</v>
      </c>
      <c r="G54" t="s">
        <v>37</v>
      </c>
      <c r="H54" s="22" t="s">
        <v>68</v>
      </c>
    </row>
    <row r="55" spans="3:9" ht="12.75">
      <c r="C55" s="148">
        <f>D55/1000000</f>
        <v>79.668095</v>
      </c>
      <c r="D55" s="26">
        <f>($D$26+$H$26+$M$26+$Q$26)</f>
        <v>79668095</v>
      </c>
      <c r="E55" s="3" t="s">
        <v>69</v>
      </c>
      <c r="F55" s="44">
        <f>($D$26+$H$26+$M$26+$Q$26)/($D$29+$H$29+$M$29+$Q$29)</f>
        <v>0.4455754718254835</v>
      </c>
      <c r="G55" s="44">
        <f>($D$26+$H$26)/($D$29+$H$29)</f>
        <v>0.698294278199065</v>
      </c>
      <c r="H55" s="44">
        <f>($M$26+$Q$26)/($M$29+$Q$29)</f>
        <v>0.24922568244346785</v>
      </c>
      <c r="I55" s="26">
        <f>($M$26+$Q$26)</f>
        <v>25077303</v>
      </c>
    </row>
    <row r="56" spans="3:9" ht="12.75">
      <c r="C56" s="148">
        <f>D56/1000000</f>
        <v>96.516776</v>
      </c>
      <c r="D56" s="26">
        <f>($D$27+$H$27+$M$27+$Q$27)</f>
        <v>96516776</v>
      </c>
      <c r="E56" s="3" t="s">
        <v>35</v>
      </c>
      <c r="F56" s="44">
        <f>($D$27+$H$27+$M$27+$Q$27)/($D$29+$H$29+$M$29+$Q$29)</f>
        <v>0.5398084139613795</v>
      </c>
      <c r="G56" s="44">
        <f>($D$27+$H$27)/($D$29+$H$29)</f>
        <v>0.2749532652324438</v>
      </c>
      <c r="H56" s="44">
        <f>($M$27+$Q$27)/($M$29+$Q$29)</f>
        <v>0.7455875303473349</v>
      </c>
      <c r="I56" s="26">
        <f>($M$27+$Q$27)</f>
        <v>75021660</v>
      </c>
    </row>
    <row r="57" spans="3:9" ht="12.75">
      <c r="C57" s="148">
        <f>D57/1000000</f>
        <v>2.613335</v>
      </c>
      <c r="D57" s="26">
        <f>($D$28+$H$28+$M$28+$Q$28)</f>
        <v>2613335</v>
      </c>
      <c r="E57" s="3" t="s">
        <v>36</v>
      </c>
      <c r="F57" s="44">
        <f>($D$28+$H$28+$M$28+$Q$28)/($D$29+$H$29+$M$29+$Q$29)</f>
        <v>0.014616114213137016</v>
      </c>
      <c r="G57" s="44">
        <f>($D$28+$H$28)/($D$29+$H$29)</f>
        <v>0.02675245656849125</v>
      </c>
      <c r="H57" s="44">
        <f>($M$28+$Q$28)/($M$29+$Q$29)</f>
        <v>0.005186787209197234</v>
      </c>
      <c r="I57" s="26">
        <f>($M$28+$Q$28)</f>
        <v>521899</v>
      </c>
    </row>
    <row r="58" spans="3:9" ht="12.75">
      <c r="C58" s="148">
        <f>D58/1000000</f>
        <v>178.798206</v>
      </c>
      <c r="D58" s="22">
        <f>SUM(D55:D57)</f>
        <v>178798206</v>
      </c>
      <c r="I58" s="26">
        <f>SUM(I55:I57)</f>
        <v>100620862</v>
      </c>
    </row>
  </sheetData>
  <sheetProtection/>
  <mergeCells count="9">
    <mergeCell ref="F45:G45"/>
    <mergeCell ref="K18:N18"/>
    <mergeCell ref="O18:R18"/>
    <mergeCell ref="K24:N24"/>
    <mergeCell ref="O24:R24"/>
    <mergeCell ref="K3:N3"/>
    <mergeCell ref="O3:R3"/>
    <mergeCell ref="K8:N8"/>
    <mergeCell ref="O8:R8"/>
  </mergeCells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 Client</dc:creator>
  <cp:keywords/>
  <dc:description/>
  <cp:lastModifiedBy>Whisnant</cp:lastModifiedBy>
  <cp:lastPrinted>2008-12-19T16:06:19Z</cp:lastPrinted>
  <dcterms:created xsi:type="dcterms:W3CDTF">2000-12-07T15:13:52Z</dcterms:created>
  <dcterms:modified xsi:type="dcterms:W3CDTF">2009-03-18T16:26:27Z</dcterms:modified>
  <cp:category/>
  <cp:version/>
  <cp:contentType/>
  <cp:contentStatus/>
</cp:coreProperties>
</file>