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8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drawings/drawing12.xml" ContentType="application/vnd.openxmlformats-officedocument.drawing+xml"/>
  <Override PartName="/xl/chartsheets/sheet5.xml" ContentType="application/vnd.openxmlformats-officedocument.spreadsheetml.chartsheet+xml"/>
  <Override PartName="/xl/drawings/drawing14.xml" ContentType="application/vnd.openxmlformats-officedocument.drawing+xml"/>
  <Override PartName="/xl/chartsheets/sheet6.xml" ContentType="application/vnd.openxmlformats-officedocument.spreadsheetml.chartsheet+xml"/>
  <Override PartName="/xl/drawings/drawing16.xml" ContentType="application/vnd.openxmlformats-officedocument.drawing+xml"/>
  <Override PartName="/xl/chartsheets/sheet7.xml" ContentType="application/vnd.openxmlformats-officedocument.spreadsheetml.chartsheet+xml"/>
  <Override PartName="/xl/drawings/drawing18.xml" ContentType="application/vnd.openxmlformats-officedocument.drawing+xml"/>
  <Override PartName="/xl/chartsheets/sheet8.xml" ContentType="application/vnd.openxmlformats-officedocument.spreadsheetml.chartsheet+xml"/>
  <Override PartName="/xl/drawings/drawing20.xml" ContentType="application/vnd.openxmlformats-officedocument.drawing+xml"/>
  <Override PartName="/xl/chartsheets/sheet9.xml" ContentType="application/vnd.openxmlformats-officedocument.spreadsheetml.chartsheet+xml"/>
  <Override PartName="/xl/drawings/drawing22.xml" ContentType="application/vnd.openxmlformats-officedocument.drawing+xml"/>
  <Override PartName="/xl/chartsheets/sheet10.xml" ContentType="application/vnd.openxmlformats-officedocument.spreadsheetml.chartsheet+xml"/>
  <Override PartName="/xl/drawings/drawing24.xml" ContentType="application/vnd.openxmlformats-officedocument.drawing+xml"/>
  <Override PartName="/xl/chartsheets/sheet11.xml" ContentType="application/vnd.openxmlformats-officedocument.spreadsheetml.chartsheet+xml"/>
  <Override PartName="/xl/drawings/drawing26.xml" ContentType="application/vnd.openxmlformats-officedocument.drawing+xml"/>
  <Override PartName="/xl/chartsheets/sheet12.xml" ContentType="application/vnd.openxmlformats-officedocument.spreadsheetml.chartsheet+xml"/>
  <Override PartName="/xl/drawings/drawing28.xml" ContentType="application/vnd.openxmlformats-officedocument.drawing+xml"/>
  <Override PartName="/xl/chartsheets/sheet13.xml" ContentType="application/vnd.openxmlformats-officedocument.spreadsheetml.chartsheet+xml"/>
  <Override PartName="/xl/drawings/drawing30.xml" ContentType="application/vnd.openxmlformats-officedocument.drawing+xml"/>
  <Override PartName="/xl/chartsheets/sheet14.xml" ContentType="application/vnd.openxmlformats-officedocument.spreadsheetml.chartsheet+xml"/>
  <Override PartName="/xl/drawings/drawing32.xml" ContentType="application/vnd.openxmlformats-officedocument.drawing+xml"/>
  <Override PartName="/xl/chartsheets/sheet15.xml" ContentType="application/vnd.openxmlformats-officedocument.spreadsheetml.chartsheet+xml"/>
  <Override PartName="/xl/drawings/drawing34.xml" ContentType="application/vnd.openxmlformats-officedocument.drawing+xml"/>
  <Override PartName="/xl/chartsheets/sheet16.xml" ContentType="application/vnd.openxmlformats-officedocument.spreadsheetml.chartsheet+xml"/>
  <Override PartName="/xl/drawings/drawing36.xml" ContentType="application/vnd.openxmlformats-officedocument.drawing+xml"/>
  <Override PartName="/xl/chartsheets/sheet17.xml" ContentType="application/vnd.openxmlformats-officedocument.spreadsheetml.chartsheet+xml"/>
  <Override PartName="/xl/drawings/drawing38.xml" ContentType="application/vnd.openxmlformats-officedocument.drawing+xml"/>
  <Override PartName="/xl/chartsheets/sheet18.xml" ContentType="application/vnd.openxmlformats-officedocument.spreadsheetml.chartsheet+xml"/>
  <Override PartName="/xl/drawings/drawing40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315" windowWidth="9315" windowHeight="4275" tabRatio="746" activeTab="0"/>
  </bookViews>
  <sheets>
    <sheet name="Chart1TotalEnrollment" sheetId="1" r:id="rId1"/>
    <sheet name="Chart2GP-UGRecvgAid" sheetId="2" r:id="rId2"/>
    <sheet name="Chart3SplitElig_NoNeed" sheetId="3" r:id="rId3"/>
    <sheet name="Chart4TotalAidBySource" sheetId="4" r:id="rId4"/>
    <sheet name="Chart5SplitAidEligGP-GU" sheetId="5" r:id="rId5"/>
    <sheet name="Chart6AidByType" sheetId="6" r:id="rId6"/>
    <sheet name="Chart7UndergradNeedBased" sheetId="7" r:id="rId7"/>
    <sheet name="Chart8InStateFreshmanAid" sheetId="8" r:id="rId8"/>
    <sheet name="Chart9NeedAidBySource" sheetId="9" r:id="rId9"/>
    <sheet name="Chart10UGNeedAidBySource " sheetId="10" r:id="rId10"/>
    <sheet name="Chart11GRADPNeedAidBySource " sheetId="11" r:id="rId11"/>
    <sheet name="Chart12TOTAL_GiftAidBySource   " sheetId="12" r:id="rId12"/>
    <sheet name="Chart13UG_GiftAidBySource " sheetId="13" r:id="rId13"/>
    <sheet name="Chart14GRADPR_GiftAidBySource  " sheetId="14" r:id="rId14"/>
    <sheet name="Chart15TotalAidByType" sheetId="15" r:id="rId15"/>
    <sheet name="Chart16UG TotalAidByType " sheetId="16" r:id="rId16"/>
    <sheet name="Chart17GradProf TotalAidByType" sheetId="17" r:id="rId17"/>
    <sheet name="Chart18NeedAidByType" sheetId="18" r:id="rId18"/>
    <sheet name="Chart19UG NeedAidByType" sheetId="19" r:id="rId19"/>
    <sheet name="Chart20GradProf NeedAidByType" sheetId="20" r:id="rId20"/>
    <sheet name="Profile Graphs Data" sheetId="21" r:id="rId21"/>
    <sheet name="SAO Report Graphs Data" sheetId="22" r:id="rId22"/>
    <sheet name="Need Graphs Data" sheetId="23" r:id="rId23"/>
  </sheets>
  <externalReferences>
    <externalReference r:id="rId26"/>
  </externalReferences>
  <definedNames>
    <definedName name="AllStu_Elig_Num_Total">'[1]ChartData'!$D$14</definedName>
    <definedName name="AllStu_Enroll_Grad">'[1]GradProf'!$B$2</definedName>
    <definedName name="AllStu_Enroll_GradProf">'[1]GradProf'!$B$1</definedName>
    <definedName name="AllStu_Enroll_Prof">'[1]GradProf'!$B$3</definedName>
    <definedName name="AllStu_Enroll_Total">'[1]AllStudents'!$B$2</definedName>
    <definedName name="AllStu_Enroll_UGrad">'[1]Undergrad'!$B$1</definedName>
    <definedName name="AllStu_InElig_Num_Total">'[1]ChartData'!$R$5</definedName>
    <definedName name="AllStu_Total_RecvingAid">'[1]ChartData'!$S$5</definedName>
    <definedName name="Cntld_Acad_Ugrad_Schol_Tot_noneed">#REF!</definedName>
    <definedName name="Cntld_Dept_Ugrad_Schol_Tot_noneed">#REF!</definedName>
    <definedName name="Cntld_Fed_Funds_Schol_Tot">#REF!</definedName>
    <definedName name="Cntld_Fed_Funds_Tot_Grants">#REF!</definedName>
    <definedName name="Cntld_Fed_Funds_Tot_Loans">#REF!</definedName>
    <definedName name="Cntld_Gen_Ugrad_Schol_Tot_need">#REF!</definedName>
    <definedName name="Cntld_Grad_AsstshpAwd_Tot">#REF!</definedName>
    <definedName name="Cntld_GradProf_Sch_Schol_Tot">#REF!</definedName>
    <definedName name="Cntld_Grants_Total">#REF!</definedName>
    <definedName name="Cntld_HP_Schols">#REF!</definedName>
    <definedName name="Cntld_Johnston_Award_Prog">#REF!</definedName>
    <definedName name="Cntld_Loans_Total">#REF!</definedName>
    <definedName name="Cntld_Othr_Disting_Schol_need">#REF!</definedName>
    <definedName name="Cntld_Restricted_Schols_noneed">#REF!</definedName>
    <definedName name="Cntld_ScholAwd_Univ_Funds_Total">#REF!</definedName>
    <definedName name="Cntld_State_Funds_Grants_Tots">#REF!</definedName>
    <definedName name="Cntld_Total_ScholsAwards">#REF!</definedName>
    <definedName name="Cntld_Tuit_Remiss_Waivers_Tot">#REF!</definedName>
    <definedName name="Cntld_Univ_Funds_Schol_Tot">#REF!</definedName>
    <definedName name="Cntld_Univ_Funds_Tot_Grants">#REF!</definedName>
    <definedName name="Cntld_Univ_Funds_Tot_Loans">#REF!</definedName>
    <definedName name="Cntld_Whitehead_Schol_need">#REF!</definedName>
    <definedName name="Cntld_WorkStudy_Tot">#REF!</definedName>
    <definedName name="GP_AidElig_Num_Total">'[1]GradProf'!$B$8</definedName>
    <definedName name="GP_AidInElig_Num_Total">'[1]GradProf'!$B$9</definedName>
    <definedName name="GP_ElAndInEl_Total_RecvingAid">'[1]ChartData'!$S$4</definedName>
    <definedName name="GP_Elig_Amt_TotFed">'[1]GradProf'!$D$80+'[1]GradProf'!$H$80</definedName>
    <definedName name="GP_Elig_Amt_TotGrantSch">'[1]GradProf'!$D$86+'[1]GradProf'!$H$86</definedName>
    <definedName name="GP_Elig_Amt_TotLoan">'[1]GradProf'!$D$87+'[1]GradProf'!$H$87</definedName>
    <definedName name="GP_Elig_Amt_TotPrivInst">'[1]GradProf'!$D$82+'[1]GradProf'!$H$82</definedName>
    <definedName name="GP_Elig_Amt_TotState">'[1]GradProf'!$D$81+'[1]GradProf'!$H$81</definedName>
    <definedName name="GP_Elig_Amt_TotWkStdy">'[1]GradProf'!$D$88+'[1]GradProf'!$H$88</definedName>
    <definedName name="GP_Elig_NRes_Amt_SourceTotFed">'[1]GradProf'!$H$80</definedName>
    <definedName name="GP_Elig_NRes_Amt_SourceTotPrivInst">'[1]GradProf'!$H$82</definedName>
    <definedName name="GP_Elig_NRes_Amt_SourceTotState">'[1]GradProf'!$H$81</definedName>
    <definedName name="GP_Elig_NRes_Amt_TotAid">'[1]GradProf'!$H$89</definedName>
    <definedName name="GP_Elig_NRes_Amt_TypeTotLoan">'[1]GradProf'!$H$87</definedName>
    <definedName name="GP_Elig_NRes_Amt_TypeTotScholGrant">'[1]GradProf'!$H$86</definedName>
    <definedName name="GP_Elig_NRes_Amt_TypeTotWS">'[1]GradProf'!$H$88</definedName>
    <definedName name="GP_Elig_NRes_Num_AmIndian">'[1]GradProf'!$F$54</definedName>
    <definedName name="GP_Elig_NRes_Num_Asian">'[1]GradProf'!$F$51</definedName>
    <definedName name="GP_Elig_NRes_Num_Black">'[1]GradProf'!$F$52</definedName>
    <definedName name="GP_Elig_NRes_Num_Depend">'[1]GradProf'!$F$43</definedName>
    <definedName name="GP_Elig_NRes_Num_DepUnk">'[1]GradProf'!$F$45</definedName>
    <definedName name="GP_Elig_NRes_Num_EthUnk">'[1]GradProf'!$F$56</definedName>
    <definedName name="GP_Elig_NRes_Num_Female">'[1]GradProf'!$F$48</definedName>
    <definedName name="GP_Elig_NRes_Num_FullTime">'[1]GradProf'!$F$58</definedName>
    <definedName name="GP_Elig_NRes_Num_Grad">'[1]GradProf'!$F$61</definedName>
    <definedName name="GP_Elig_NRes_Num_GradProfStatUnk">'[1]GradProf'!$F$63</definedName>
    <definedName name="GP_Elig_NRes_Num_Hisp">'[1]GradProf'!$F$53</definedName>
    <definedName name="GP_Elig_NRes_Num_Indep">'[1]GradProf'!$F$44</definedName>
    <definedName name="GP_Elig_NRes_Num_Male">'[1]GradProf'!$F$47</definedName>
    <definedName name="GP_Elig_NRes_Num_PartTime">'[1]GradProf'!$F$59</definedName>
    <definedName name="GP_Elig_NRes_Num_Prof">'[1]GradProf'!$F$62</definedName>
    <definedName name="GP_Elig_NRes_Num_SexUnk">'[1]GradProf'!$F$49</definedName>
    <definedName name="GP_Elig_NRes_Num_Total">'[1]GradProf'!$F$41</definedName>
    <definedName name="GP_Elig_NRes_Num_White">'[1]GradProf'!$F$55</definedName>
    <definedName name="GP_Elig_Num_FedGrants">'[1]GradProf'!$B$70+'[1]GradProf'!$F$70</definedName>
    <definedName name="GP_Elig_Num_FedLoans">'[1]GradProf'!$B$73+'[1]GradProf'!$F$73</definedName>
    <definedName name="GP_Elig_Num_InstPrivSchGrant">'[1]GradProf'!$B$72+'[1]GradProf'!$F$72</definedName>
    <definedName name="GP_Elig_Num_NonFedLoans">'[1]GradProf'!$B$75+'[1]GradProf'!$F$75</definedName>
    <definedName name="GP_Elig_Num_StateSchGrant">'[1]GradProf'!$B$71+'[1]GradProf'!$F$71</definedName>
    <definedName name="GP_Elig_Num_Total">'[1]ChartData'!$D$13</definedName>
    <definedName name="GP_Elig_Num_TotRecvgAid">'[1]GradProf'!$B$77+'[1]GradProf'!$F$77</definedName>
    <definedName name="GP_Elig_Num_WS">'[1]GradProf'!$B$76+'[1]GradProf'!$F$76</definedName>
    <definedName name="GP_Elig_Res_Amt_SourceTotFed">'[1]GradProf'!$D$80</definedName>
    <definedName name="GP_Elig_Res_Amt_SourceTotPrivInst">'[1]GradProf'!$D$82</definedName>
    <definedName name="GP_Elig_Res_Amt_SourceTotState">'[1]GradProf'!$D$81</definedName>
    <definedName name="GP_Elig_Res_Amt_TotAid">'[1]GradProf'!$D$89</definedName>
    <definedName name="GP_Elig_Res_Amt_TypeTotLoan">'[1]GradProf'!$D$87</definedName>
    <definedName name="GP_Elig_Res_Amt_TypeTotScholGrant">'[1]GradProf'!$D$86</definedName>
    <definedName name="GP_Elig_Res_Amt_TypeTotWS">'[1]GradProf'!$D$88</definedName>
    <definedName name="GP_Elig_Res_Num_AmIndian">'[1]GradProf'!$B$54</definedName>
    <definedName name="GP_Elig_Res_Num_Asian">'[1]GradProf'!$B$51</definedName>
    <definedName name="GP_Elig_Res_Num_Black">'[1]GradProf'!$B$52</definedName>
    <definedName name="GP_Elig_Res_Num_Depend">'[1]GradProf'!$B$43</definedName>
    <definedName name="GP_Elig_Res_Num_DepUnk">'[1]GradProf'!$B$45</definedName>
    <definedName name="GP_Elig_Res_Num_EthUnk">'[1]GradProf'!$B$56</definedName>
    <definedName name="GP_Elig_Res_Num_Female">'[1]GradProf'!$B$48</definedName>
    <definedName name="GP_Elig_Res_Num_FullTime">'[1]GradProf'!$B$58</definedName>
    <definedName name="GP_Elig_Res_Num_Grad">'[1]GradProf'!$B$61</definedName>
    <definedName name="GP_Elig_Res_Num_GradProfStatUnk">'[1]GradProf'!$B$63</definedName>
    <definedName name="GP_Elig_Res_Num_Hisp">'[1]GradProf'!$B$53</definedName>
    <definedName name="GP_Elig_Res_Num_Indep">'[1]GradProf'!$B$44</definedName>
    <definedName name="GP_Elig_Res_Num_Male">'[1]GradProf'!$B$47</definedName>
    <definedName name="GP_Elig_Res_Num_PartTime">'[1]GradProf'!$B$59</definedName>
    <definedName name="GP_Elig_Res_Num_Prof">'[1]GradProf'!$B$62</definedName>
    <definedName name="GP_Elig_Res_Num_SexUnk">'[1]GradProf'!$B$49</definedName>
    <definedName name="GP_Elig_Res_Num_Total">'[1]GradProf'!$B$41</definedName>
    <definedName name="GP_Elig_Res_Num_White">'[1]GradProf'!$B$55</definedName>
    <definedName name="GP_InElig_NRes_Num_AmIndian">'[1]GradProf'!$N$54</definedName>
    <definedName name="GP_InElig_NRes_Num_Asian">'[1]GradProf'!$N$51</definedName>
    <definedName name="GP_InElig_NRes_Num_Black">'[1]GradProf'!$N$52</definedName>
    <definedName name="GP_InElig_NRes_Num_Depend">'[1]GradProf'!$N$43</definedName>
    <definedName name="GP_InElig_NRes_Num_DepUnk">'[1]GradProf'!$N$45</definedName>
    <definedName name="GP_InElig_NRes_Num_EthUnk">'[1]GradProf'!$N$56</definedName>
    <definedName name="GP_InElig_NRes_Num_Female">'[1]GradProf'!$N$48</definedName>
    <definedName name="GP_InElig_NRes_Num_FullTime">'[1]GradProf'!$N$58</definedName>
    <definedName name="GP_InElig_NRes_Num_Grad">'[1]GradProf'!$N$61</definedName>
    <definedName name="GP_InElig_NRes_Num_GradProfUnk">'[1]GradProf'!$N$63</definedName>
    <definedName name="GP_InElig_NRes_Num_Hisp">'[1]GradProf'!$N$53</definedName>
    <definedName name="GP_InElig_NRes_Num_Indep">'[1]GradProf'!$N$44</definedName>
    <definedName name="GP_InElig_NRes_Num_Male">'[1]GradProf'!$N$47</definedName>
    <definedName name="GP_InElig_NRes_Num_PartTime">'[1]GradProf'!$N$59</definedName>
    <definedName name="GP_InElig_NRes_Num_Prof">'[1]GradProf'!$N$62</definedName>
    <definedName name="GP_InElig_NRes_Num_SexUnk">'[1]GradProf'!$N$49</definedName>
    <definedName name="GP_InElig_NRes_Num_Total">'[1]GradProf'!$N$41</definedName>
    <definedName name="GP_InElig_NRes_Num_White">'[1]GradProf'!$N$55</definedName>
    <definedName name="GP_InElig_Num_FedGrants">'[1]GradProf'!$J$70+'[1]GradProf'!$N$70</definedName>
    <definedName name="GP_InElig_Num_FedLoans">'[1]GradProf'!$J$73+'[1]GradProf'!$N$73</definedName>
    <definedName name="GP_InElig_Num_InstPrivSchGrants">'[1]GradProf'!$J$72+'[1]GradProf'!$N$72</definedName>
    <definedName name="GP_InElig_Num_NonFedLoans">'[1]GradProf'!$J$75+'[1]GradProf'!$N$75</definedName>
    <definedName name="GP_InElig_Num_StateSchGrants">'[1]GradProf'!$J$71+'[1]GradProf'!$N$71</definedName>
    <definedName name="GP_InElig_Num_TotRecvgAid">'[1]GradProf'!$J$77+'[1]GradProf'!$N$77</definedName>
    <definedName name="GP_InElig_Num_WS">'[1]GradProf'!$J$76+'[1]GradProf'!$N$76</definedName>
    <definedName name="GP_InElig_Res_Num_AmIndian">'[1]GradProf'!$J$54</definedName>
    <definedName name="GP_InElig_Res_Num_Asian">'[1]GradProf'!$J$51</definedName>
    <definedName name="GP_InElig_Res_Num_Black">'[1]GradProf'!$J$52</definedName>
    <definedName name="GP_InElig_Res_Num_Depend">'[1]GradProf'!$J$43</definedName>
    <definedName name="GP_InElig_Res_Num_DepUnk">'[1]GradProf'!$J$45</definedName>
    <definedName name="GP_InElig_Res_Num_EthUnk">'[1]GradProf'!$J$56</definedName>
    <definedName name="GP_InElig_Res_Num_Female">'[1]GradProf'!$J$48</definedName>
    <definedName name="GP_InElig_Res_Num_FullTime">'[1]GradProf'!$J$58</definedName>
    <definedName name="GP_InElig_Res_Num_Grad">'[1]GradProf'!$J$61</definedName>
    <definedName name="GP_InElig_Res_Num_GradProfUnk">'[1]GradProf'!$J$63</definedName>
    <definedName name="GP_InElig_Res_Num_Hisp">'[1]GradProf'!$J$53</definedName>
    <definedName name="GP_InElig_Res_Num_Indep">'[1]GradProf'!$J$44</definedName>
    <definedName name="GP_InElig_Res_Num_Male">'[1]GradProf'!$J$47</definedName>
    <definedName name="GP_InElig_Res_Num_PartTime">'[1]GradProf'!$J$59</definedName>
    <definedName name="GP_InElig_Res_Num_Prof">'[1]GradProf'!$J$62</definedName>
    <definedName name="GP_InElig_Res_Num_SexUnk">'[1]GradProf'!$J$49</definedName>
    <definedName name="GP_InElig_Res_Num_Total">'[1]GradProf'!$J$41</definedName>
    <definedName name="GP_InElig_Res_Num_White">'[1]GradProf'!$J$55</definedName>
    <definedName name="GP_Num_TotRecvingAid">'[1]GradProf'!$B$7</definedName>
    <definedName name="_xlnm.Print_Area" localSheetId="1">'Chart2GP-UGRecvgAid'!$A$1:$O$32</definedName>
    <definedName name="_xlnm.Print_Area" localSheetId="5">'Chart6AidByType'!$A$1:$O$30</definedName>
    <definedName name="_xlnm.Print_Area" localSheetId="22">'Need Graphs Data'!$A$1:$R$58</definedName>
    <definedName name="_xlnm.Print_Area" localSheetId="20">'Profile Graphs Data'!$A$1:$I$42</definedName>
    <definedName name="_xlnm.Print_Area" localSheetId="21">'SAO Report Graphs Data'!$A:$J</definedName>
    <definedName name="Tot_Funds_Awded_by_SAO">#REF!</definedName>
    <definedName name="Total_Awds_Outside_Sources">#REF!</definedName>
    <definedName name="Total_Awds_UCntld_Sources">#REF!</definedName>
    <definedName name="UG_AidElig_Num_Total">'[1]Undergrad'!$B$6</definedName>
    <definedName name="UG_AidInElig_Num_Total">'[1]Undergrad'!$B$7</definedName>
    <definedName name="UG_ElAndInEl_Total_RecvingAid">'[1]ChartData'!$S$3</definedName>
    <definedName name="UG_Elig_Amt_TotFed">'[1]Undergrad'!$D$80+'[1]Undergrad'!$H$80</definedName>
    <definedName name="UG_Elig_Amt_TotGrantSch">'[1]Undergrad'!$D$86+'[1]Undergrad'!$H$86</definedName>
    <definedName name="UG_Elig_Amt_TotLoan">'[1]Undergrad'!$D$87+'[1]Undergrad'!$H$87</definedName>
    <definedName name="UG_Elig_Amt_TotPrivInst">'[1]Undergrad'!$D$82+'[1]Undergrad'!$H$82</definedName>
    <definedName name="UG_Elig_Amt_TotState">'[1]Undergrad'!$D$81+'[1]Undergrad'!$H$81</definedName>
    <definedName name="UG_Elig_Amt_TotWkStdy">'[1]Undergrad'!$D$88+'[1]Undergrad'!$H$88</definedName>
    <definedName name="UG_Elig_NRes_Amt_SourceTotFed">'[1]Undergrad'!$H$80</definedName>
    <definedName name="UG_Elig_NRes_Amt_SourceTotPrivState">'[1]Undergrad'!$H$82</definedName>
    <definedName name="UG_Elig_NRes_Amt_SourceTotState">'[1]Undergrad'!$H$81</definedName>
    <definedName name="UG_Elig_NRes_Amt_TotAid">'[1]Undergrad'!$H$89</definedName>
    <definedName name="UG_Elig_NRes_Amt_TypeTotLoan">'[1]Undergrad'!$H$87</definedName>
    <definedName name="UG_Elig_NRes_Amt_TypeTotScholGrant">'[1]Undergrad'!$H$86</definedName>
    <definedName name="UG_Elig_NRes_Amt_TypeTotWS">'[1]Undergrad'!$H$88</definedName>
    <definedName name="UG_Elig_NRes_Num_AmIndian">'[1]Undergrad'!$F$51</definedName>
    <definedName name="UG_Elig_NRes_Num_Asian">'[1]Undergrad'!$F$48</definedName>
    <definedName name="UG_Elig_NRes_Num_Black">'[1]Undergrad'!$F$49</definedName>
    <definedName name="UG_Elig_NRes_Num_ClassOther">'[1]Undergrad'!$F$62</definedName>
    <definedName name="UG_Elig_NRes_Num_Depend">'[1]Undergrad'!$F$41</definedName>
    <definedName name="UG_Elig_NRes_Num_DepUnk">'[1]Undergrad'!$F$43</definedName>
    <definedName name="UG_Elig_NRes_Num_EthUnk">'[1]Undergrad'!$F$53</definedName>
    <definedName name="UG_Elig_NRes_Num_Female">'[1]Undergrad'!$F$46</definedName>
    <definedName name="UG_Elig_NRes_Num_Freshman">'[1]Undergrad'!$F$58</definedName>
    <definedName name="UG_Elig_NRes_Num_FullTime">'[1]Undergrad'!$F$55</definedName>
    <definedName name="UG_Elig_NRes_Num_Hisp">'[1]Undergrad'!$F$50</definedName>
    <definedName name="UG_Elig_NRes_Num_Indep">'[1]Undergrad'!$F$42</definedName>
    <definedName name="UG_Elig_NRes_Num_Jr">'[1]Undergrad'!$F$60</definedName>
    <definedName name="UG_Elig_NRes_Num_Male">'[1]Undergrad'!$F$45</definedName>
    <definedName name="UG_Elig_NRes_Num_PartTime">'[1]Undergrad'!$F$56</definedName>
    <definedName name="UG_Elig_NRes_Num_Soph">'[1]Undergrad'!$F$59</definedName>
    <definedName name="UG_Elig_NRes_Num_Sr">'[1]Undergrad'!$F$61</definedName>
    <definedName name="UG_Elig_NRes_Num_Total">'[1]Undergrad'!$F$39</definedName>
    <definedName name="UG_Elig_NRes_Num_White">'[1]Undergrad'!$F$52</definedName>
    <definedName name="UG_Elig_Num_FedGrants">'[1]Undergrad'!$B$70+'[1]Undergrad'!$F$70</definedName>
    <definedName name="UG_Elig_Num_FedLoans">'[1]Undergrad'!$B$73+'[1]Undergrad'!$F$73</definedName>
    <definedName name="UG_Elig_Num_InstPrivSchGrant">'[1]Undergrad'!$B$72+'[1]Undergrad'!$F$72</definedName>
    <definedName name="UG_Elig_Num_NonFedLoans">'[1]Undergrad'!$B$75+'[1]Undergrad'!$F$75</definedName>
    <definedName name="UG_Elig_Num_StateSchGrant">'[1]Undergrad'!$B$71+'[1]Undergrad'!$F$71</definedName>
    <definedName name="UG_Elig_Num_Total">'[1]ChartData'!$D$12</definedName>
    <definedName name="UG_Elig_Num_TotRecvgAid">'[1]Undergrad'!$B$77+'[1]Undergrad'!$F$77</definedName>
    <definedName name="UG_Elig_Num_WS">'[1]Undergrad'!$B$76+'[1]Undergrad'!$F$76</definedName>
    <definedName name="UG_Elig_Res_Amt_SourceTotFed">'[1]Undergrad'!$D$80</definedName>
    <definedName name="UG_Elig_Res_Amt_SourceTotPrivInst">'[1]Undergrad'!$D$82</definedName>
    <definedName name="UG_Elig_Res_Amt_SourceTotState">'[1]Undergrad'!$D$81</definedName>
    <definedName name="UG_Elig_Res_Amt_TotAid">'[1]Undergrad'!$D$89</definedName>
    <definedName name="UG_Elig_Res_Amt_TypeTotLoan">'[1]Undergrad'!$D$87</definedName>
    <definedName name="UG_Elig_Res_Amt_TypeTotScholGrant">'[1]Undergrad'!$D$86</definedName>
    <definedName name="UG_Elig_Res_Amt_TypeTotWS">'[1]Undergrad'!$D$88</definedName>
    <definedName name="UG_Elig_Res_Num_AmIndian">'[1]Undergrad'!$B$51</definedName>
    <definedName name="UG_Elig_Res_Num_Asian">'[1]Undergrad'!$B$48</definedName>
    <definedName name="UG_Elig_Res_Num_Black">'[1]Undergrad'!$B$49</definedName>
    <definedName name="UG_Elig_Res_Num_ClassOther">'[1]Undergrad'!$B$62</definedName>
    <definedName name="UG_Elig_Res_Num_Depend">'[1]Undergrad'!$B$41</definedName>
    <definedName name="UG_Elig_Res_Num_DepUnk">'[1]Undergrad'!$B$43</definedName>
    <definedName name="UG_Elig_Res_Num_EthUnk">'[1]Undergrad'!$B$53</definedName>
    <definedName name="UG_Elig_Res_Num_Female">'[1]Undergrad'!$B$46</definedName>
    <definedName name="UG_Elig_Res_Num_Freshman">'[1]Undergrad'!$B$58</definedName>
    <definedName name="UG_Elig_Res_Num_FullTime">'[1]Undergrad'!$B$55</definedName>
    <definedName name="UG_Elig_Res_Num_Hisp">'[1]Undergrad'!$B$50</definedName>
    <definedName name="UG_Elig_Res_Num_Indep">'[1]Undergrad'!$B$42</definedName>
    <definedName name="UG_Elig_Res_Num_Jr">'[1]Undergrad'!$B$60</definedName>
    <definedName name="UG_Elig_Res_Num_Male">'[1]Undergrad'!$B$45</definedName>
    <definedName name="UG_Elig_Res_Num_PartTime">'[1]Undergrad'!$B$56</definedName>
    <definedName name="UG_Elig_Res_Num_Soph">'[1]Undergrad'!$B$59</definedName>
    <definedName name="UG_Elig_Res_Num_Sr">'[1]Undergrad'!$B$61</definedName>
    <definedName name="UG_Elig_Res_Num_Total">'[1]Undergrad'!$B$39</definedName>
    <definedName name="UG_Elig_Res_Num_White">'[1]Undergrad'!$B$52</definedName>
    <definedName name="UG_InElig_NRes_Num_AmIndian">'[1]Undergrad'!$N$51</definedName>
    <definedName name="UG_InElig_NRes_Num_Asian">'[1]Undergrad'!$N$48</definedName>
    <definedName name="UG_InElig_NRes_Num_Black">'[1]Undergrad'!$N$49</definedName>
    <definedName name="UG_InElig_NRes_Num_ClassOther">'[1]Undergrad'!$N$62</definedName>
    <definedName name="UG_InElig_NRes_Num_Depend">'[1]Undergrad'!$N$41</definedName>
    <definedName name="UG_InElig_NRes_Num_DepUnk">'[1]Undergrad'!$N$43</definedName>
    <definedName name="UG_InElig_NRes_Num_EthUnk">'[1]Undergrad'!$N$53</definedName>
    <definedName name="UG_InElig_NRes_Num_Female">'[1]Undergrad'!$N$46</definedName>
    <definedName name="UG_InElig_NRes_Num_Freshman">'[1]Undergrad'!$N$58</definedName>
    <definedName name="UG_InElig_NRes_Num_FullTime">'[1]Undergrad'!$N$55</definedName>
    <definedName name="UG_InElig_NRes_Num_Hisp">'[1]Undergrad'!$N$50</definedName>
    <definedName name="UG_InElig_NRes_Num_Indep">'[1]Undergrad'!$N$42</definedName>
    <definedName name="UG_InElig_NRes_Num_Jr">'[1]Undergrad'!$N$60</definedName>
    <definedName name="UG_InElig_NRes_Num_Male">'[1]Undergrad'!$N$45</definedName>
    <definedName name="UG_InElig_NRes_Num_PartTime">'[1]Undergrad'!$N$56</definedName>
    <definedName name="UG_InElig_NRes_Num_Soph">'[1]Undergrad'!$N$59</definedName>
    <definedName name="UG_InElig_NRes_Num_Sr">'[1]Undergrad'!$N$61</definedName>
    <definedName name="UG_InElig_NRes_Num_Total">'[1]Undergrad'!$N$39</definedName>
    <definedName name="UG_InElig_NRes_Num_White">'[1]Undergrad'!$N$52</definedName>
    <definedName name="UG_InElig_Num_FedGrants">'[1]Undergrad'!$J$70+'[1]Undergrad'!$N$70</definedName>
    <definedName name="UG_InElig_Num_FedLoans">'[1]Undergrad'!$J$73+'[1]Undergrad'!$N$73</definedName>
    <definedName name="UG_InElig_Num_InstPrivSchGrants">'[1]Undergrad'!$J$72+'[1]Undergrad'!$N$72</definedName>
    <definedName name="UG_InElig_Num_NonFedLoans">'[1]Undergrad'!$J$75+'[1]Undergrad'!$N$75</definedName>
    <definedName name="UG_InElig_Num_StateSchGrants">'[1]Undergrad'!$J$71+'[1]Undergrad'!$N$71</definedName>
    <definedName name="UG_InElig_Num_TotRecvgAid">'[1]Undergrad'!$J$77+'[1]Undergrad'!$N$77</definedName>
    <definedName name="UG_InElig_Num_WS">'[1]Undergrad'!$J$76+'[1]Undergrad'!$N$76</definedName>
    <definedName name="UG_InElig_Res_ClassOther">'[1]Undergrad'!$J$62</definedName>
    <definedName name="UG_InElig_Res_Num_AmIndian">'[1]Undergrad'!$J$51</definedName>
    <definedName name="UG_InElig_Res_Num_Asian">'[1]Undergrad'!$J$48</definedName>
    <definedName name="UG_InElig_Res_Num_Black">'[1]Undergrad'!$J$49</definedName>
    <definedName name="UG_InElig_Res_Num_Depend">'[1]Undergrad'!$J$41</definedName>
    <definedName name="UG_InElig_Res_Num_DepUnk">'[1]Undergrad'!$J$43</definedName>
    <definedName name="UG_InElig_Res_Num_EthUnk">'[1]Undergrad'!$J$53</definedName>
    <definedName name="UG_InElig_Res_Num_Female">'[1]Undergrad'!$J$46</definedName>
    <definedName name="UG_InElig_Res_Num_Freshman">'[1]Undergrad'!$J$58</definedName>
    <definedName name="UG_InElig_Res_Num_FullTime">'[1]Undergrad'!$J$55</definedName>
    <definedName name="UG_InElig_Res_Num_Hisp">'[1]Undergrad'!$J$50</definedName>
    <definedName name="UG_InElig_Res_Num_Indep">'[1]Undergrad'!$J$42</definedName>
    <definedName name="UG_InElig_Res_Num_Jr">'[1]Undergrad'!$J$60</definedName>
    <definedName name="UG_InElig_Res_Num_Male">'[1]Undergrad'!$J$45</definedName>
    <definedName name="UG_InElig_Res_Num_PartTime">'[1]Undergrad'!$J$56</definedName>
    <definedName name="UG_InElig_Res_Num_Soph">'[1]Undergrad'!$J$59</definedName>
    <definedName name="UG_InElig_Res_Num_Sr">'[1]Undergrad'!$J$61</definedName>
    <definedName name="UG_InElig_Res_Num_Total">'[1]Undergrad'!$J$39</definedName>
    <definedName name="UG_InElig_Res_Num_White">'[1]Undergrad'!$J$52</definedName>
    <definedName name="UG_Num_TotRecvingAid">'[1]Undergrad'!$B$5</definedName>
    <definedName name="UnCntld_Fed_Fam_Ed_Loans">#REF!</definedName>
    <definedName name="UnCntld_Foundation_Schol">#REF!</definedName>
    <definedName name="UnCntld_Loans_Tot">#REF!</definedName>
    <definedName name="UnCntld_Natl_Achiev_Schol">#REF!</definedName>
    <definedName name="UnCntld_Natl_Merit_Schol">#REF!</definedName>
    <definedName name="UnCntld_NC_Nurs_Schol">#REF!</definedName>
    <definedName name="UnCntld_NC_Teach_Fell_Awds">#REF!</definedName>
    <definedName name="UnCntld_Othr_Loans">#REF!</definedName>
    <definedName name="UnCntld_Othr_State_Schol">#REF!</definedName>
    <definedName name="UnCntld_Schol_Tot">#REF!</definedName>
    <definedName name="UnCntld_Var_Sponsored_Schol">#REF!</definedName>
  </definedNames>
  <calcPr fullCalcOnLoad="1"/>
</workbook>
</file>

<file path=xl/sharedStrings.xml><?xml version="1.0" encoding="utf-8"?>
<sst xmlns="http://schemas.openxmlformats.org/spreadsheetml/2006/main" count="264" uniqueCount="79">
  <si>
    <t>Students Not Receiving Aid</t>
  </si>
  <si>
    <t>All Students Receiving Aid</t>
  </si>
  <si>
    <t>Students Receiving Need-Based Aid</t>
  </si>
  <si>
    <t>Students Receiving NonNeed-Based Aid</t>
  </si>
  <si>
    <t>Need-Based Aid</t>
  </si>
  <si>
    <t>NonNeed-Based Aid</t>
  </si>
  <si>
    <t>UG Students Receiving Aid</t>
  </si>
  <si>
    <t>G &amp; P Students Receiving Aid</t>
  </si>
  <si>
    <t>&lt;-UG Not receiving need-based aid</t>
  </si>
  <si>
    <t>Grants &amp; Scholarships</t>
  </si>
  <si>
    <t>Total Aid for All Need Eligible Students</t>
  </si>
  <si>
    <t>Residents</t>
  </si>
  <si>
    <t>Non-Residents</t>
  </si>
  <si>
    <t>Number</t>
  </si>
  <si>
    <t>Average</t>
  </si>
  <si>
    <t>Amount</t>
  </si>
  <si>
    <t>Percent</t>
  </si>
  <si>
    <t>Total Academic Year Cost</t>
  </si>
  <si>
    <t>Total Academic Year EFC</t>
  </si>
  <si>
    <t>Total Academic Year  Need</t>
  </si>
  <si>
    <t>Total Federal Grant Aid</t>
  </si>
  <si>
    <t>Total State Scholarships/Grants</t>
  </si>
  <si>
    <t>Total Inst./Priv. Schol./Grants</t>
  </si>
  <si>
    <t>Total Federal Loans (Includes Plus)</t>
  </si>
  <si>
    <t>Total Federal Loans (Excludes Plus)</t>
  </si>
  <si>
    <t>Total Other Student Loans</t>
  </si>
  <si>
    <t>Total Federal Work Study</t>
  </si>
  <si>
    <t>Total Aid Received</t>
  </si>
  <si>
    <t>Total by Source of Aid</t>
  </si>
  <si>
    <t>Total Federal</t>
  </si>
  <si>
    <t>Total State</t>
  </si>
  <si>
    <t>Total Private/Inst</t>
  </si>
  <si>
    <t>Grand Total</t>
  </si>
  <si>
    <t>Total by Type of Aid</t>
  </si>
  <si>
    <t>Total Grants/Schol</t>
  </si>
  <si>
    <t>Total Loans</t>
  </si>
  <si>
    <t>Total Work Study</t>
  </si>
  <si>
    <t>UG</t>
  </si>
  <si>
    <t>Total</t>
  </si>
  <si>
    <t>UG Needy Student Aid</t>
  </si>
  <si>
    <t>GR needy</t>
  </si>
  <si>
    <t>Students Awarded Aid</t>
  </si>
  <si>
    <t>Students Receiving Aid</t>
  </si>
  <si>
    <t>Undergraduate</t>
  </si>
  <si>
    <t>Ug</t>
  </si>
  <si>
    <t>Graduate and Professional</t>
  </si>
  <si>
    <t>GR</t>
  </si>
  <si>
    <t>Not Receiving Aid</t>
  </si>
  <si>
    <t>Gr/PR</t>
  </si>
  <si>
    <t>Total Loans (incl. PLUS)</t>
  </si>
  <si>
    <t>Total State Student Loans</t>
  </si>
  <si>
    <t>Total Aid Recived</t>
  </si>
  <si>
    <t>Students Received Aid</t>
  </si>
  <si>
    <t>Work-Study</t>
  </si>
  <si>
    <t>Loans</t>
  </si>
  <si>
    <t>ug</t>
  </si>
  <si>
    <t>grad</t>
  </si>
  <si>
    <t xml:space="preserve">all students </t>
  </si>
  <si>
    <t>total</t>
  </si>
  <si>
    <t>n/a</t>
  </si>
  <si>
    <t>GRAD/PROF TOTAL</t>
  </si>
  <si>
    <t>TOTAL ugONLY</t>
  </si>
  <si>
    <t>Chart 8 Data Per Shirley</t>
  </si>
  <si>
    <t>Grad/Prof Gift aid by source</t>
  </si>
  <si>
    <t>Total Gift aid by source</t>
  </si>
  <si>
    <t>ug Gift aid by source</t>
  </si>
  <si>
    <t>Type of aid</t>
  </si>
  <si>
    <t>All</t>
  </si>
  <si>
    <t>Grad/prof</t>
  </si>
  <si>
    <t>Total Grants</t>
  </si>
  <si>
    <t>alll</t>
  </si>
  <si>
    <t>2005-2006 UG Enrollment</t>
  </si>
  <si>
    <t>2005-2006 GR &amp; PR Enrollment</t>
  </si>
  <si>
    <t>2005-2006 Enrollment</t>
  </si>
  <si>
    <t>Total Student Population = 27,276</t>
  </si>
  <si>
    <t xml:space="preserve">Total Student Population Receiving Aid = 15,120  (55%) </t>
  </si>
  <si>
    <t>Percentages of Enrolled Students Receiving Any Aid in 2005-2006</t>
  </si>
  <si>
    <t>Need-Based Aid Distributed to Students, by Type
2005-2006</t>
  </si>
  <si>
    <t>Source Data for 2005-2006 Charts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</si>
</sst>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0000"/>
    <numFmt numFmtId="168" formatCode="#,##0.00000000"/>
    <numFmt numFmtId="169" formatCode="0.00000000"/>
    <numFmt numFmtId="170" formatCode="#,##0.0"/>
    <numFmt numFmtId="171" formatCode="00000"/>
    <numFmt numFmtId="172" formatCode="\t\r\u\n\c\(&quot;$&quot;#,##0\)"/>
    <numFmt numFmtId="173" formatCode="\=\t\r\u\n\c\(&quot;$&quot;#,##0\)"/>
    <numFmt numFmtId="174" formatCode="0_);[Red]\(0\)"/>
    <numFmt numFmtId="175" formatCode="0.0"/>
  </numFmts>
  <fonts count="24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0"/>
    </font>
    <font>
      <b/>
      <sz val="15.25"/>
      <name val="Arial"/>
      <family val="2"/>
    </font>
    <font>
      <b/>
      <sz val="11.5"/>
      <name val="Arial"/>
      <family val="2"/>
    </font>
    <font>
      <b/>
      <sz val="22.5"/>
      <name val="Arial"/>
      <family val="2"/>
    </font>
    <font>
      <b/>
      <sz val="14"/>
      <name val="Arial"/>
      <family val="2"/>
    </font>
    <font>
      <b/>
      <sz val="10.75"/>
      <name val="Arial"/>
      <family val="2"/>
    </font>
    <font>
      <sz val="11.5"/>
      <name val="Arial"/>
      <family val="2"/>
    </font>
    <font>
      <b/>
      <sz val="11.25"/>
      <name val="Arial"/>
      <family val="2"/>
    </font>
    <font>
      <sz val="8.75"/>
      <name val="Arial"/>
      <family val="0"/>
    </font>
    <font>
      <b/>
      <sz val="13.25"/>
      <name val="Arial"/>
      <family val="2"/>
    </font>
    <font>
      <sz val="9.5"/>
      <name val="Arial"/>
      <family val="2"/>
    </font>
    <font>
      <b/>
      <sz val="15.5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" fillId="0" borderId="3" xfId="0" applyFont="1" applyBorder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4" fontId="0" fillId="0" borderId="14" xfId="0" applyNumberFormat="1" applyBorder="1" applyAlignment="1">
      <alignment/>
    </xf>
    <xf numFmtId="0" fontId="1" fillId="2" borderId="12" xfId="0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9" fontId="1" fillId="0" borderId="16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17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2" borderId="17" xfId="0" applyFont="1" applyFill="1" applyBorder="1" applyAlignment="1">
      <alignment/>
    </xf>
    <xf numFmtId="10" fontId="1" fillId="2" borderId="10" xfId="0" applyNumberFormat="1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1" xfId="0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9" fontId="0" fillId="0" borderId="22" xfId="0" applyNumberFormat="1" applyBorder="1" applyAlignment="1">
      <alignment/>
    </xf>
    <xf numFmtId="9" fontId="0" fillId="0" borderId="23" xfId="0" applyNumberFormat="1" applyBorder="1" applyAlignment="1">
      <alignment/>
    </xf>
    <xf numFmtId="9" fontId="0" fillId="0" borderId="24" xfId="0" applyNumberFormat="1" applyBorder="1" applyAlignment="1">
      <alignment/>
    </xf>
    <xf numFmtId="9" fontId="0" fillId="0" borderId="0" xfId="0" applyNumberFormat="1" applyAlignment="1">
      <alignment/>
    </xf>
    <xf numFmtId="9" fontId="0" fillId="0" borderId="2" xfId="0" applyNumberFormat="1" applyBorder="1" applyAlignment="1">
      <alignment/>
    </xf>
    <xf numFmtId="9" fontId="0" fillId="0" borderId="0" xfId="0" applyNumberFormat="1" applyBorder="1" applyAlignment="1">
      <alignment/>
    </xf>
    <xf numFmtId="9" fontId="0" fillId="0" borderId="5" xfId="0" applyNumberFormat="1" applyBorder="1" applyAlignment="1">
      <alignment/>
    </xf>
    <xf numFmtId="0" fontId="1" fillId="0" borderId="2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3" xfId="0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Alignment="1" quotePrefix="1">
      <alignment/>
    </xf>
    <xf numFmtId="3" fontId="0" fillId="0" borderId="16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23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170" fontId="0" fillId="0" borderId="23" xfId="0" applyNumberForma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170" fontId="1" fillId="0" borderId="24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70" fontId="1" fillId="0" borderId="26" xfId="0" applyNumberFormat="1" applyFont="1" applyBorder="1" applyAlignment="1">
      <alignment/>
    </xf>
    <xf numFmtId="3" fontId="0" fillId="3" borderId="27" xfId="0" applyNumberFormat="1" applyFill="1" applyBorder="1" applyAlignment="1">
      <alignment/>
    </xf>
    <xf numFmtId="3" fontId="0" fillId="3" borderId="28" xfId="0" applyNumberFormat="1" applyFill="1" applyBorder="1" applyAlignment="1">
      <alignment/>
    </xf>
    <xf numFmtId="170" fontId="0" fillId="3" borderId="26" xfId="0" applyNumberFormat="1" applyFill="1" applyBorder="1" applyAlignment="1">
      <alignment/>
    </xf>
    <xf numFmtId="3" fontId="0" fillId="3" borderId="8" xfId="0" applyNumberFormat="1" applyFill="1" applyBorder="1" applyAlignment="1">
      <alignment/>
    </xf>
    <xf numFmtId="3" fontId="0" fillId="3" borderId="9" xfId="0" applyNumberFormat="1" applyFill="1" applyBorder="1" applyAlignment="1">
      <alignment/>
    </xf>
    <xf numFmtId="170" fontId="0" fillId="3" borderId="9" xfId="0" applyNumberFormat="1" applyFill="1" applyBorder="1" applyAlignment="1">
      <alignment/>
    </xf>
    <xf numFmtId="170" fontId="0" fillId="3" borderId="1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5" fontId="0" fillId="0" borderId="5" xfId="0" applyNumberFormat="1" applyBorder="1" applyAlignment="1">
      <alignment/>
    </xf>
    <xf numFmtId="9" fontId="1" fillId="3" borderId="16" xfId="0" applyNumberFormat="1" applyFont="1" applyFill="1" applyBorder="1" applyAlignment="1">
      <alignment/>
    </xf>
    <xf numFmtId="0" fontId="0" fillId="3" borderId="16" xfId="0" applyFill="1" applyBorder="1" applyAlignment="1">
      <alignment/>
    </xf>
    <xf numFmtId="9" fontId="0" fillId="3" borderId="16" xfId="0" applyNumberFormat="1" applyFill="1" applyBorder="1" applyAlignment="1">
      <alignment/>
    </xf>
    <xf numFmtId="0" fontId="0" fillId="3" borderId="29" xfId="0" applyFill="1" applyBorder="1" applyAlignment="1">
      <alignment/>
    </xf>
    <xf numFmtId="0" fontId="1" fillId="3" borderId="30" xfId="0" applyFont="1" applyFill="1" applyBorder="1" applyAlignment="1">
      <alignment/>
    </xf>
    <xf numFmtId="9" fontId="1" fillId="3" borderId="31" xfId="0" applyNumberFormat="1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32" xfId="0" applyFill="1" applyBorder="1" applyAlignment="1">
      <alignment/>
    </xf>
    <xf numFmtId="0" fontId="0" fillId="3" borderId="21" xfId="0" applyFill="1" applyBorder="1" applyAlignment="1">
      <alignment/>
    </xf>
    <xf numFmtId="0" fontId="1" fillId="3" borderId="33" xfId="0" applyFont="1" applyFill="1" applyBorder="1" applyAlignment="1">
      <alignment/>
    </xf>
    <xf numFmtId="0" fontId="0" fillId="3" borderId="33" xfId="0" applyFill="1" applyBorder="1" applyAlignment="1">
      <alignment/>
    </xf>
    <xf numFmtId="0" fontId="1" fillId="3" borderId="34" xfId="0" applyFont="1" applyFill="1" applyBorder="1" applyAlignment="1">
      <alignment/>
    </xf>
    <xf numFmtId="9" fontId="1" fillId="3" borderId="32" xfId="0" applyNumberFormat="1" applyFont="1" applyFill="1" applyBorder="1" applyAlignment="1">
      <alignment/>
    </xf>
    <xf numFmtId="9" fontId="0" fillId="3" borderId="32" xfId="0" applyNumberFormat="1" applyFill="1" applyBorder="1" applyAlignment="1">
      <alignment/>
    </xf>
    <xf numFmtId="9" fontId="0" fillId="3" borderId="35" xfId="0" applyNumberFormat="1" applyFill="1" applyBorder="1" applyAlignment="1">
      <alignment/>
    </xf>
    <xf numFmtId="9" fontId="0" fillId="3" borderId="36" xfId="0" applyNumberFormat="1" applyFill="1" applyBorder="1" applyAlignment="1">
      <alignment/>
    </xf>
    <xf numFmtId="3" fontId="0" fillId="3" borderId="29" xfId="0" applyNumberFormat="1" applyFill="1" applyBorder="1" applyAlignment="1">
      <alignment/>
    </xf>
    <xf numFmtId="3" fontId="0" fillId="3" borderId="32" xfId="0" applyNumberFormat="1" applyFill="1" applyBorder="1" applyAlignment="1">
      <alignment/>
    </xf>
    <xf numFmtId="3" fontId="2" fillId="0" borderId="0" xfId="0" applyNumberFormat="1" applyFont="1" applyAlignment="1">
      <alignment/>
    </xf>
    <xf numFmtId="164" fontId="0" fillId="0" borderId="23" xfId="0" applyNumberFormat="1" applyBorder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3" fontId="0" fillId="3" borderId="10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3" fontId="19" fillId="0" borderId="37" xfId="0" applyNumberFormat="1" applyFont="1" applyFill="1" applyBorder="1" applyAlignment="1">
      <alignment horizontal="right" wrapText="1"/>
    </xf>
    <xf numFmtId="3" fontId="1" fillId="3" borderId="34" xfId="0" applyNumberFormat="1" applyFont="1" applyFill="1" applyBorder="1" applyAlignment="1">
      <alignment/>
    </xf>
    <xf numFmtId="3" fontId="1" fillId="3" borderId="32" xfId="0" applyNumberFormat="1" applyFont="1" applyFill="1" applyBorder="1" applyAlignment="1">
      <alignment/>
    </xf>
    <xf numFmtId="3" fontId="0" fillId="3" borderId="35" xfId="0" applyNumberFormat="1" applyFill="1" applyBorder="1" applyAlignment="1">
      <alignment/>
    </xf>
    <xf numFmtId="170" fontId="0" fillId="0" borderId="23" xfId="0" applyNumberFormat="1" applyFont="1" applyBorder="1" applyAlignment="1">
      <alignment/>
    </xf>
    <xf numFmtId="164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0" fillId="0" borderId="37" xfId="0" applyNumberFormat="1" applyFont="1" applyFill="1" applyBorder="1" applyAlignment="1">
      <alignment horizontal="right" wrapText="1"/>
    </xf>
    <xf numFmtId="3" fontId="0" fillId="3" borderId="38" xfId="0" applyNumberFormat="1" applyFont="1" applyFill="1" applyBorder="1" applyAlignment="1">
      <alignment vertical="top" wrapText="1"/>
    </xf>
    <xf numFmtId="0" fontId="0" fillId="3" borderId="39" xfId="0" applyFont="1" applyFill="1" applyBorder="1" applyAlignment="1">
      <alignment vertical="top" wrapText="1"/>
    </xf>
    <xf numFmtId="3" fontId="0" fillId="3" borderId="40" xfId="0" applyNumberFormat="1" applyFont="1" applyFill="1" applyBorder="1" applyAlignment="1">
      <alignment vertical="top" wrapText="1"/>
    </xf>
    <xf numFmtId="3" fontId="0" fillId="0" borderId="0" xfId="0" applyNumberFormat="1" applyFont="1" applyAlignment="1">
      <alignment/>
    </xf>
    <xf numFmtId="0" fontId="0" fillId="3" borderId="41" xfId="0" applyFont="1" applyFill="1" applyBorder="1" applyAlignment="1">
      <alignment vertical="top" wrapText="1"/>
    </xf>
    <xf numFmtId="3" fontId="0" fillId="3" borderId="41" xfId="0" applyNumberFormat="1" applyFont="1" applyFill="1" applyBorder="1" applyAlignment="1">
      <alignment vertical="top" wrapText="1"/>
    </xf>
    <xf numFmtId="3" fontId="0" fillId="3" borderId="42" xfId="0" applyNumberFormat="1" applyFont="1" applyFill="1" applyBorder="1" applyAlignment="1">
      <alignment vertical="top" wrapText="1"/>
    </xf>
    <xf numFmtId="3" fontId="0" fillId="3" borderId="43" xfId="0" applyNumberFormat="1" applyFont="1" applyFill="1" applyBorder="1" applyAlignment="1">
      <alignment vertical="top" wrapText="1"/>
    </xf>
    <xf numFmtId="0" fontId="0" fillId="3" borderId="44" xfId="0" applyFont="1" applyFill="1" applyBorder="1" applyAlignment="1">
      <alignment vertical="top" wrapText="1"/>
    </xf>
    <xf numFmtId="0" fontId="0" fillId="3" borderId="45" xfId="0" applyFont="1" applyFill="1" applyBorder="1" applyAlignment="1">
      <alignment vertical="top" wrapText="1"/>
    </xf>
    <xf numFmtId="0" fontId="0" fillId="3" borderId="46" xfId="0" applyFont="1" applyFill="1" applyBorder="1" applyAlignment="1">
      <alignment vertical="top" wrapText="1"/>
    </xf>
    <xf numFmtId="3" fontId="0" fillId="3" borderId="44" xfId="0" applyNumberFormat="1" applyFont="1" applyFill="1" applyBorder="1" applyAlignment="1">
      <alignment vertical="top" wrapText="1"/>
    </xf>
    <xf numFmtId="3" fontId="0" fillId="3" borderId="45" xfId="0" applyNumberFormat="1" applyFont="1" applyFill="1" applyBorder="1" applyAlignment="1">
      <alignment vertical="top" wrapText="1"/>
    </xf>
    <xf numFmtId="3" fontId="0" fillId="3" borderId="46" xfId="0" applyNumberFormat="1" applyFont="1" applyFill="1" applyBorder="1" applyAlignment="1">
      <alignment vertical="top" wrapText="1"/>
    </xf>
    <xf numFmtId="3" fontId="0" fillId="3" borderId="39" xfId="0" applyNumberFormat="1" applyFont="1" applyFill="1" applyBorder="1" applyAlignment="1">
      <alignment vertical="top" wrapText="1"/>
    </xf>
    <xf numFmtId="3" fontId="23" fillId="3" borderId="40" xfId="0" applyNumberFormat="1" applyFont="1" applyFill="1" applyBorder="1" applyAlignment="1">
      <alignment vertical="top" wrapText="1"/>
    </xf>
    <xf numFmtId="0" fontId="23" fillId="3" borderId="39" xfId="0" applyFont="1" applyFill="1" applyBorder="1" applyAlignment="1">
      <alignment vertical="top" wrapText="1"/>
    </xf>
    <xf numFmtId="3" fontId="23" fillId="3" borderId="38" xfId="0" applyNumberFormat="1" applyFont="1" applyFill="1" applyBorder="1" applyAlignment="1">
      <alignment vertical="top" wrapText="1"/>
    </xf>
    <xf numFmtId="3" fontId="0" fillId="3" borderId="47" xfId="0" applyNumberFormat="1" applyFont="1" applyFill="1" applyBorder="1" applyAlignment="1">
      <alignment vertical="top" wrapText="1"/>
    </xf>
    <xf numFmtId="3" fontId="0" fillId="0" borderId="47" xfId="0" applyNumberFormat="1" applyFont="1" applyBorder="1" applyAlignment="1">
      <alignment horizontal="center"/>
    </xf>
    <xf numFmtId="3" fontId="0" fillId="3" borderId="48" xfId="0" applyNumberFormat="1" applyFont="1" applyFill="1" applyBorder="1" applyAlignment="1">
      <alignment vertical="top" wrapText="1"/>
    </xf>
    <xf numFmtId="3" fontId="0" fillId="3" borderId="37" xfId="0" applyNumberFormat="1" applyFont="1" applyFill="1" applyBorder="1" applyAlignment="1">
      <alignment vertical="top" wrapText="1"/>
    </xf>
    <xf numFmtId="3" fontId="0" fillId="0" borderId="37" xfId="0" applyNumberFormat="1" applyFont="1" applyBorder="1" applyAlignment="1">
      <alignment horizontal="center"/>
    </xf>
    <xf numFmtId="3" fontId="0" fillId="3" borderId="49" xfId="0" applyNumberFormat="1" applyFont="1" applyFill="1" applyBorder="1" applyAlignment="1">
      <alignment vertical="top" wrapText="1"/>
    </xf>
    <xf numFmtId="3" fontId="0" fillId="3" borderId="50" xfId="0" applyNumberFormat="1" applyFont="1" applyFill="1" applyBorder="1" applyAlignment="1">
      <alignment vertical="top" wrapText="1"/>
    </xf>
    <xf numFmtId="3" fontId="0" fillId="0" borderId="50" xfId="0" applyNumberFormat="1" applyFont="1" applyBorder="1" applyAlignment="1">
      <alignment horizontal="center"/>
    </xf>
    <xf numFmtId="3" fontId="0" fillId="3" borderId="51" xfId="0" applyNumberFormat="1" applyFont="1" applyFill="1" applyBorder="1" applyAlignment="1">
      <alignment vertical="top" wrapText="1"/>
    </xf>
    <xf numFmtId="175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3" fontId="1" fillId="2" borderId="17" xfId="0" applyNumberFormat="1" applyFont="1" applyFill="1" applyBorder="1" applyAlignment="1">
      <alignment horizontal="center"/>
    </xf>
    <xf numFmtId="3" fontId="1" fillId="2" borderId="52" xfId="0" applyNumberFormat="1" applyFont="1" applyFill="1" applyBorder="1" applyAlignment="1">
      <alignment horizontal="center"/>
    </xf>
    <xf numFmtId="3" fontId="1" fillId="2" borderId="53" xfId="0" applyNumberFormat="1" applyFont="1" applyFill="1" applyBorder="1" applyAlignment="1">
      <alignment horizontal="center"/>
    </xf>
    <xf numFmtId="165" fontId="1" fillId="2" borderId="17" xfId="0" applyNumberFormat="1" applyFont="1" applyFill="1" applyBorder="1" applyAlignment="1">
      <alignment horizontal="center"/>
    </xf>
    <xf numFmtId="165" fontId="1" fillId="2" borderId="52" xfId="0" applyNumberFormat="1" applyFont="1" applyFill="1" applyBorder="1" applyAlignment="1">
      <alignment horizontal="center"/>
    </xf>
    <xf numFmtId="165" fontId="1" fillId="2" borderId="53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chartsheet" Target="chartsheets/sheet13.xml" /><Relationship Id="rId16" Type="http://schemas.openxmlformats.org/officeDocument/2006/relationships/chartsheet" Target="chartsheets/sheet14.xml" /><Relationship Id="rId17" Type="http://schemas.openxmlformats.org/officeDocument/2006/relationships/chartsheet" Target="chartsheets/sheet15.xml" /><Relationship Id="rId18" Type="http://schemas.openxmlformats.org/officeDocument/2006/relationships/chartsheet" Target="chartsheets/sheet16.xml" /><Relationship Id="rId19" Type="http://schemas.openxmlformats.org/officeDocument/2006/relationships/chartsheet" Target="chartsheets/sheet17.xml" /><Relationship Id="rId20" Type="http://schemas.openxmlformats.org/officeDocument/2006/relationships/chartsheet" Target="chartsheets/sheet18.xml" /><Relationship Id="rId21" Type="http://schemas.openxmlformats.org/officeDocument/2006/relationships/worksheet" Target="worksheets/sheet3.xml" /><Relationship Id="rId22" Type="http://schemas.openxmlformats.org/officeDocument/2006/relationships/worksheet" Target="worksheets/sheet4.xml" /><Relationship Id="rId23" Type="http://schemas.openxmlformats.org/officeDocument/2006/relationships/worksheet" Target="worksheets/sheet5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Total UNC-CH Enrollment 2005-2006
27,276 Students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275"/>
          <c:y val="0.14"/>
          <c:w val="0.6685"/>
          <c:h val="0.84025"/>
        </c:manualLayout>
      </c:layout>
      <c:pieChart>
        <c:varyColors val="1"/>
        <c:ser>
          <c:idx val="0"/>
          <c:order val="0"/>
          <c:spPr>
            <a:solidFill>
              <a:srgbClr val="00FF00"/>
            </a:solidFill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spPr>
              <a:solidFill>
                <a:srgbClr val="333399"/>
              </a:solidFill>
            </c:spPr>
          </c:dPt>
          <c:dPt>
            <c:idx val="1"/>
            <c:spPr>
              <a:solidFill>
                <a:srgbClr val="33CCCC"/>
              </a:solidFill>
              <a:ln w="127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('Profile Graphs Data'!$C$3,'Profile Graphs Data'!$C$10)</c:f>
              <c:numCache>
                <c:ptCount val="2"/>
                <c:pt idx="0">
                  <c:v>16764</c:v>
                </c:pt>
                <c:pt idx="1">
                  <c:v>10512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latin typeface="Arial"/>
                <a:ea typeface="Arial"/>
                <a:cs typeface="Arial"/>
              </a:rPr>
              <a:t>Typical Financial Aid Package for
Aid-Eligible Freshman Applying By March 1st
 2005-2006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675"/>
          <c:y val="0.19975"/>
          <c:w val="0.6145"/>
          <c:h val="0.80025"/>
        </c:manualLayout>
      </c:layout>
      <c:pieChart>
        <c:varyColors val="1"/>
        <c:ser>
          <c:idx val="0"/>
          <c:order val="0"/>
          <c:spPr>
            <a:solidFill>
              <a:srgbClr val="333399"/>
            </a:solidFill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val>
            <c:numRef>
              <c:f>'Profile Graphs Data'!$I$4:$I$6</c:f>
              <c:numCache>
                <c:ptCount val="3"/>
                <c:pt idx="0">
                  <c:v>0.33</c:v>
                </c:pt>
                <c:pt idx="1">
                  <c:v>0.65</c:v>
                </c:pt>
                <c:pt idx="2">
                  <c:v>0.02</c:v>
                </c:pt>
              </c:numCache>
            </c:numRef>
          </c:val>
        </c:ser>
        <c:firstSliceAng val="22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Need-Based Aid Distributed to All Students, by Source
2005-2006, In Millions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5075"/>
          <c:y val="0.12725"/>
          <c:w val="0.94725"/>
          <c:h val="0.8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CCCC"/>
              </a:solidFill>
            </c:spPr>
          </c:dPt>
          <c:dPt>
            <c:idx val="1"/>
            <c:invertIfNegative val="0"/>
            <c:spPr>
              <a:solidFill>
                <a:srgbClr val="33CCCC"/>
              </a:solidFill>
            </c:spPr>
          </c:dPt>
          <c:dPt>
            <c:idx val="2"/>
            <c:invertIfNegative val="0"/>
            <c:spPr>
              <a:solidFill>
                <a:srgbClr val="33CCCC"/>
              </a:solidFill>
            </c:spPr>
          </c:dPt>
          <c:val>
            <c:numRef>
              <c:f>'Need Graphs Data'!$B$46:$B$48</c:f>
              <c:numCache>
                <c:ptCount val="3"/>
                <c:pt idx="0">
                  <c:v>0.5913881530702993</c:v>
                </c:pt>
                <c:pt idx="1">
                  <c:v>0.08832613689459687</c:v>
                </c:pt>
                <c:pt idx="2">
                  <c:v>0.32028571003510387</c:v>
                </c:pt>
              </c:numCache>
            </c:numRef>
          </c:val>
          <c:shape val="box"/>
        </c:ser>
        <c:gapDepth val="0"/>
        <c:shape val="box"/>
        <c:axId val="31984992"/>
        <c:axId val="19429473"/>
      </c:bar3DChart>
      <c:catAx>
        <c:axId val="31984992"/>
        <c:scaling>
          <c:orientation val="minMax"/>
        </c:scaling>
        <c:axPos val="b"/>
        <c:delete val="1"/>
        <c:majorTickMark val="out"/>
        <c:minorTickMark val="none"/>
        <c:tickLblPos val="low"/>
        <c:crossAx val="19429473"/>
        <c:crosses val="autoZero"/>
        <c:auto val="1"/>
        <c:lblOffset val="100"/>
        <c:noMultiLvlLbl val="0"/>
      </c:catAx>
      <c:valAx>
        <c:axId val="194294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98499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Need-Based Aid Distributed to Undergraduates, by Source</a:t>
            </a:r>
            <a:r>
              <a:rPr lang="en-US" cap="none" sz="20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800" b="1" i="0" u="none" baseline="0">
                <a:latin typeface="Arial"/>
                <a:ea typeface="Arial"/>
                <a:cs typeface="Arial"/>
              </a:rPr>
              <a:t>2005-2006, In Millions</a:t>
            </a:r>
          </a:p>
        </c:rich>
      </c:tx>
      <c:layout>
        <c:manualLayout>
          <c:xMode val="factor"/>
          <c:yMode val="factor"/>
          <c:x val="-0.01375"/>
          <c:y val="-0.0077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5075"/>
          <c:y val="0.12725"/>
          <c:w val="0.94725"/>
          <c:h val="0.84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CCCC"/>
              </a:solidFill>
            </c:spPr>
          </c:dPt>
          <c:dPt>
            <c:idx val="1"/>
            <c:invertIfNegative val="0"/>
            <c:spPr>
              <a:solidFill>
                <a:srgbClr val="33CCCC"/>
              </a:solidFill>
            </c:spPr>
          </c:dPt>
          <c:dPt>
            <c:idx val="2"/>
            <c:invertIfNegative val="0"/>
            <c:spPr>
              <a:solidFill>
                <a:srgbClr val="33CCCC"/>
              </a:solidFill>
            </c:spPr>
          </c:dPt>
          <c:val>
            <c:numRef>
              <c:f>'Need Graphs Data'!$B$37:$B$39</c:f>
              <c:numCache>
                <c:ptCount val="3"/>
                <c:pt idx="0">
                  <c:v>0.45217084624735926</c:v>
                </c:pt>
                <c:pt idx="1">
                  <c:v>0.1092797929436884</c:v>
                </c:pt>
                <c:pt idx="2">
                  <c:v>0.43854936080895235</c:v>
                </c:pt>
              </c:numCache>
            </c:numRef>
          </c:val>
          <c:shape val="box"/>
        </c:ser>
        <c:gapDepth val="0"/>
        <c:shape val="box"/>
        <c:axId val="40647530"/>
        <c:axId val="30283451"/>
      </c:bar3DChart>
      <c:catAx>
        <c:axId val="40647530"/>
        <c:scaling>
          <c:orientation val="minMax"/>
        </c:scaling>
        <c:axPos val="b"/>
        <c:delete val="1"/>
        <c:majorTickMark val="out"/>
        <c:minorTickMark val="none"/>
        <c:tickLblPos val="low"/>
        <c:crossAx val="30283451"/>
        <c:crosses val="autoZero"/>
        <c:auto val="1"/>
        <c:lblOffset val="100"/>
        <c:noMultiLvlLbl val="0"/>
      </c:catAx>
      <c:valAx>
        <c:axId val="30283451"/>
        <c:scaling>
          <c:orientation val="minMax"/>
          <c:max val="0.7"/>
        </c:scaling>
        <c:axPos val="l"/>
        <c:delete val="0"/>
        <c:numFmt formatCode="General" sourceLinked="1"/>
        <c:majorTickMark val="out"/>
        <c:minorTickMark val="none"/>
        <c:tickLblPos val="nextTo"/>
        <c:crossAx val="4064753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Need-Based Aid Distributed to Graduate/Professional Students, by Source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
                           </a:t>
            </a:r>
            <a:r>
              <a:rPr lang="en-US" cap="none" sz="1800" b="1" i="0" u="none" baseline="0">
                <a:latin typeface="Arial"/>
                <a:ea typeface="Arial"/>
                <a:cs typeface="Arial"/>
              </a:rPr>
              <a:t>2005-2006, In Millions</a:t>
            </a:r>
          </a:p>
        </c:rich>
      </c:tx>
      <c:layout>
        <c:manualLayout>
          <c:xMode val="factor"/>
          <c:yMode val="factor"/>
          <c:x val="0.0225"/>
          <c:y val="-0.0177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5075"/>
          <c:y val="0.12725"/>
          <c:w val="0.94725"/>
          <c:h val="0.84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CCCC"/>
              </a:solidFill>
            </c:spPr>
          </c:dPt>
          <c:dPt>
            <c:idx val="1"/>
            <c:invertIfNegative val="0"/>
            <c:spPr>
              <a:solidFill>
                <a:srgbClr val="33CCCC"/>
              </a:solidFill>
            </c:spPr>
          </c:dPt>
          <c:dPt>
            <c:idx val="2"/>
            <c:invertIfNegative val="0"/>
            <c:spPr>
              <a:solidFill>
                <a:srgbClr val="33CCCC"/>
              </a:solidFill>
            </c:spPr>
          </c:dPt>
          <c:val>
            <c:numRef>
              <c:f>'Need Graphs Data'!$K$34:$K$36</c:f>
              <c:numCache>
                <c:ptCount val="3"/>
                <c:pt idx="0">
                  <c:v>0.685063804978995</c:v>
                </c:pt>
                <c:pt idx="1">
                  <c:v>0.07422697469225925</c:v>
                </c:pt>
                <c:pt idx="2">
                  <c:v>0.24070922032874578</c:v>
                </c:pt>
              </c:numCache>
            </c:numRef>
          </c:val>
          <c:shape val="box"/>
        </c:ser>
        <c:gapDepth val="0"/>
        <c:shape val="box"/>
        <c:axId val="4115604"/>
        <c:axId val="37040437"/>
      </c:bar3DChart>
      <c:catAx>
        <c:axId val="4115604"/>
        <c:scaling>
          <c:orientation val="minMax"/>
        </c:scaling>
        <c:axPos val="b"/>
        <c:delete val="1"/>
        <c:majorTickMark val="out"/>
        <c:minorTickMark val="none"/>
        <c:tickLblPos val="low"/>
        <c:crossAx val="37040437"/>
        <c:crosses val="autoZero"/>
        <c:auto val="1"/>
        <c:lblOffset val="100"/>
        <c:noMultiLvlLbl val="0"/>
      </c:catAx>
      <c:valAx>
        <c:axId val="370404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1560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Gift Aid Distributed to All Students, by Source
2005-2006, In Millions</a:t>
            </a:r>
          </a:p>
        </c:rich>
      </c:tx>
      <c:layout>
        <c:manualLayout>
          <c:xMode val="factor"/>
          <c:yMode val="factor"/>
          <c:x val="-0.019"/>
          <c:y val="-0.0102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5075"/>
          <c:y val="0.12725"/>
          <c:w val="0.94725"/>
          <c:h val="0.84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CCCC"/>
              </a:solidFill>
            </c:spPr>
          </c:dPt>
          <c:dPt>
            <c:idx val="1"/>
            <c:invertIfNegative val="0"/>
            <c:spPr>
              <a:solidFill>
                <a:srgbClr val="33CCCC"/>
              </a:solidFill>
            </c:spPr>
          </c:dPt>
          <c:dPt>
            <c:idx val="2"/>
            <c:invertIfNegative val="0"/>
            <c:spPr>
              <a:solidFill>
                <a:srgbClr val="33CC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10%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19%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71%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'SAO Report Graphs Data'!$J$34:$J$36</c:f>
              <c:numCache>
                <c:ptCount val="3"/>
                <c:pt idx="0">
                  <c:v>0.09529354229111747</c:v>
                </c:pt>
                <c:pt idx="1">
                  <c:v>0.19441454275290576</c:v>
                </c:pt>
                <c:pt idx="2">
                  <c:v>0.7102919149559768</c:v>
                </c:pt>
              </c:numCache>
            </c:numRef>
          </c:val>
          <c:shape val="box"/>
        </c:ser>
        <c:gapDepth val="0"/>
        <c:shape val="box"/>
        <c:axId val="64928478"/>
        <c:axId val="47485391"/>
      </c:bar3DChart>
      <c:catAx>
        <c:axId val="64928478"/>
        <c:scaling>
          <c:orientation val="minMax"/>
        </c:scaling>
        <c:axPos val="b"/>
        <c:delete val="1"/>
        <c:majorTickMark val="out"/>
        <c:minorTickMark val="none"/>
        <c:tickLblPos val="low"/>
        <c:crossAx val="47485391"/>
        <c:crosses val="autoZero"/>
        <c:auto val="1"/>
        <c:lblOffset val="100"/>
        <c:noMultiLvlLbl val="0"/>
      </c:catAx>
      <c:valAx>
        <c:axId val="474853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92847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Gift Aid Distributed to Undergraduates, by Source
2005-2006, In Millions</a:t>
            </a:r>
          </a:p>
        </c:rich>
      </c:tx>
      <c:layout>
        <c:manualLayout>
          <c:xMode val="factor"/>
          <c:yMode val="factor"/>
          <c:x val="-0.019"/>
          <c:y val="-0.0102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5075"/>
          <c:y val="0.12725"/>
          <c:w val="0.94725"/>
          <c:h val="0.84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CCCC"/>
              </a:solidFill>
            </c:spPr>
          </c:dPt>
          <c:dPt>
            <c:idx val="1"/>
            <c:invertIfNegative val="0"/>
            <c:spPr>
              <a:solidFill>
                <a:srgbClr val="33CCCC"/>
              </a:solidFill>
            </c:spPr>
          </c:dPt>
          <c:dPt>
            <c:idx val="2"/>
            <c:invertIfNegative val="0"/>
            <c:spPr>
              <a:solidFill>
                <a:srgbClr val="33CC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13%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15%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72%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'SAO Report Graphs Data'!$C$34:$C$36</c:f>
              <c:numCache>
                <c:ptCount val="3"/>
                <c:pt idx="0">
                  <c:v>0.13021906365490143</c:v>
                </c:pt>
                <c:pt idx="1">
                  <c:v>0.14903524812474758</c:v>
                </c:pt>
                <c:pt idx="2">
                  <c:v>0.720745688220351</c:v>
                </c:pt>
              </c:numCache>
            </c:numRef>
          </c:val>
          <c:shape val="box"/>
        </c:ser>
        <c:gapDepth val="0"/>
        <c:shape val="box"/>
        <c:axId val="24715336"/>
        <c:axId val="21111433"/>
      </c:bar3DChart>
      <c:catAx>
        <c:axId val="24715336"/>
        <c:scaling>
          <c:orientation val="minMax"/>
        </c:scaling>
        <c:axPos val="b"/>
        <c:delete val="1"/>
        <c:majorTickMark val="out"/>
        <c:minorTickMark val="none"/>
        <c:tickLblPos val="low"/>
        <c:crossAx val="21111433"/>
        <c:crosses val="autoZero"/>
        <c:auto val="1"/>
        <c:lblOffset val="100"/>
        <c:noMultiLvlLbl val="0"/>
      </c:catAx>
      <c:valAx>
        <c:axId val="211114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71533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Gift Aid Distributed to Graduate/Professional Students,  by Source
2005-2006, In Millions</a:t>
            </a:r>
          </a:p>
        </c:rich>
      </c:tx>
      <c:layout>
        <c:manualLayout>
          <c:xMode val="factor"/>
          <c:yMode val="factor"/>
          <c:x val="-0.0105"/>
          <c:y val="-0.0202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5075"/>
          <c:y val="0.12725"/>
          <c:w val="0.94725"/>
          <c:h val="0.8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CCCC"/>
              </a:solidFill>
            </c:spPr>
          </c:dPt>
          <c:dPt>
            <c:idx val="1"/>
            <c:invertIfNegative val="0"/>
            <c:spPr>
              <a:solidFill>
                <a:srgbClr val="33CCCC"/>
              </a:solidFill>
            </c:spPr>
          </c:dPt>
          <c:dPt>
            <c:idx val="2"/>
            <c:invertIfNegative val="0"/>
            <c:spPr>
              <a:solidFill>
                <a:srgbClr val="33CC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31%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68%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'SAO Report Graphs Data'!$G$34:$G$36</c:f>
              <c:numCache>
                <c:ptCount val="3"/>
                <c:pt idx="0">
                  <c:v>0.008983253304082799</c:v>
                </c:pt>
                <c:pt idx="1">
                  <c:v>0.30655889680814824</c:v>
                </c:pt>
                <c:pt idx="2">
                  <c:v>0.684457849887769</c:v>
                </c:pt>
              </c:numCache>
            </c:numRef>
          </c:val>
          <c:shape val="box"/>
        </c:ser>
        <c:gapDepth val="0"/>
        <c:shape val="box"/>
        <c:axId val="55785170"/>
        <c:axId val="32304483"/>
      </c:bar3DChart>
      <c:catAx>
        <c:axId val="55785170"/>
        <c:scaling>
          <c:orientation val="minMax"/>
        </c:scaling>
        <c:axPos val="b"/>
        <c:delete val="1"/>
        <c:majorTickMark val="out"/>
        <c:minorTickMark val="none"/>
        <c:tickLblPos val="low"/>
        <c:crossAx val="32304483"/>
        <c:crosses val="autoZero"/>
        <c:auto val="1"/>
        <c:lblOffset val="100"/>
        <c:noMultiLvlLbl val="0"/>
      </c:catAx>
      <c:valAx>
        <c:axId val="323044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78517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Total Aid Distributed to All Students, by Type
2005-2006, In Millions</a:t>
            </a:r>
          </a:p>
        </c:rich>
      </c:tx>
      <c:layout>
        <c:manualLayout>
          <c:xMode val="factor"/>
          <c:yMode val="factor"/>
          <c:x val="-0.026"/>
          <c:y val="-0.0152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4275"/>
          <c:y val="0.11675"/>
          <c:w val="0.9485"/>
          <c:h val="0.85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CCFF"/>
              </a:solidFill>
            </c:spPr>
          </c:dPt>
          <c:dPt>
            <c:idx val="1"/>
            <c:invertIfNegative val="0"/>
            <c:spPr>
              <a:solidFill>
                <a:srgbClr val="00CCFF"/>
              </a:solidFill>
            </c:spPr>
          </c:dPt>
          <c:dPt>
            <c:idx val="2"/>
            <c:invertIfNegative val="0"/>
            <c:spPr>
              <a:solidFill>
                <a:srgbClr val="00CCFF"/>
              </a:solidFill>
            </c:spPr>
          </c:dPt>
          <c:val>
            <c:numRef>
              <c:f>'SAO Report Graphs Data'!$J$10:$J$12</c:f>
              <c:numCache>
                <c:ptCount val="3"/>
                <c:pt idx="0">
                  <c:v>0.41901283592097693</c:v>
                </c:pt>
                <c:pt idx="1">
                  <c:v>0.5712449865875442</c:v>
                </c:pt>
                <c:pt idx="2">
                  <c:v>0.009742177491478892</c:v>
                </c:pt>
              </c:numCache>
            </c:numRef>
          </c:val>
          <c:shape val="box"/>
        </c:ser>
        <c:gapDepth val="0"/>
        <c:shape val="box"/>
        <c:axId val="22304892"/>
        <c:axId val="66526301"/>
      </c:bar3DChart>
      <c:catAx>
        <c:axId val="22304892"/>
        <c:scaling>
          <c:orientation val="minMax"/>
        </c:scaling>
        <c:axPos val="b"/>
        <c:delete val="1"/>
        <c:majorTickMark val="out"/>
        <c:minorTickMark val="none"/>
        <c:tickLblPos val="low"/>
        <c:crossAx val="66526301"/>
        <c:crosses val="autoZero"/>
        <c:auto val="1"/>
        <c:lblOffset val="100"/>
        <c:noMultiLvlLbl val="0"/>
      </c:catAx>
      <c:valAx>
        <c:axId val="665263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30489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Total Aid Distributed to Undergraduate Students, by Type
2005-2006, In Millions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4275"/>
          <c:y val="0.11675"/>
          <c:w val="0.9485"/>
          <c:h val="0.85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CCFF"/>
              </a:solidFill>
            </c:spPr>
          </c:dPt>
          <c:dPt>
            <c:idx val="1"/>
            <c:invertIfNegative val="0"/>
            <c:spPr>
              <a:solidFill>
                <a:srgbClr val="00CCFF"/>
              </a:solidFill>
            </c:spPr>
          </c:dPt>
          <c:dPt>
            <c:idx val="2"/>
            <c:invertIfNegative val="0"/>
            <c:spPr>
              <a:solidFill>
                <a:srgbClr val="00CCFF"/>
              </a:solidFill>
            </c:spPr>
          </c:dPt>
          <c:val>
            <c:numRef>
              <c:f>'SAO Report Graphs Data'!$H$10:$H$12</c:f>
              <c:numCache>
                <c:ptCount val="3"/>
                <c:pt idx="0">
                  <c:v>0.6169420727214848</c:v>
                </c:pt>
                <c:pt idx="1">
                  <c:v>0.36757424923821036</c:v>
                </c:pt>
                <c:pt idx="2">
                  <c:v>0.015483678040304778</c:v>
                </c:pt>
              </c:numCache>
            </c:numRef>
          </c:val>
          <c:shape val="box"/>
        </c:ser>
        <c:gapDepth val="0"/>
        <c:shape val="box"/>
        <c:axId val="61865798"/>
        <c:axId val="19921271"/>
      </c:bar3DChart>
      <c:catAx>
        <c:axId val="61865798"/>
        <c:scaling>
          <c:orientation val="minMax"/>
        </c:scaling>
        <c:axPos val="b"/>
        <c:delete val="1"/>
        <c:majorTickMark val="out"/>
        <c:minorTickMark val="none"/>
        <c:tickLblPos val="low"/>
        <c:crossAx val="19921271"/>
        <c:crosses val="autoZero"/>
        <c:auto val="1"/>
        <c:lblOffset val="100"/>
        <c:noMultiLvlLbl val="0"/>
      </c:catAx>
      <c:valAx>
        <c:axId val="199212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86579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Total Aid Distributed to Graduate/Professional Students, by Type
2005-2006, In Millions</a:t>
            </a:r>
          </a:p>
        </c:rich>
      </c:tx>
      <c:layout>
        <c:manualLayout>
          <c:xMode val="factor"/>
          <c:yMode val="factor"/>
          <c:x val="0.02075"/>
          <c:y val="-0.0152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4275"/>
          <c:y val="0.11675"/>
          <c:w val="0.9485"/>
          <c:h val="0.85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CCFF"/>
              </a:solidFill>
            </c:spPr>
          </c:dPt>
          <c:dPt>
            <c:idx val="1"/>
            <c:invertIfNegative val="0"/>
            <c:spPr>
              <a:solidFill>
                <a:srgbClr val="00CCFF"/>
              </a:solidFill>
            </c:spPr>
          </c:dPt>
          <c:dPt>
            <c:idx val="2"/>
            <c:invertIfNegative val="0"/>
            <c:spPr>
              <a:solidFill>
                <a:srgbClr val="00CCFF"/>
              </a:solidFill>
            </c:spPr>
          </c:dPt>
          <c:val>
            <c:numRef>
              <c:f>'SAO Report Graphs Data'!$I$10:$I$12</c:f>
              <c:numCache>
                <c:ptCount val="3"/>
                <c:pt idx="0">
                  <c:v>0.23371464921019447</c:v>
                </c:pt>
                <c:pt idx="1">
                  <c:v>0.7619182743086371</c:v>
                </c:pt>
                <c:pt idx="2">
                  <c:v>0.004367076481168379</c:v>
                </c:pt>
              </c:numCache>
            </c:numRef>
          </c:val>
          <c:shape val="box"/>
        </c:ser>
        <c:gapDepth val="0"/>
        <c:shape val="box"/>
        <c:axId val="45073712"/>
        <c:axId val="3010225"/>
      </c:bar3DChart>
      <c:catAx>
        <c:axId val="45073712"/>
        <c:scaling>
          <c:orientation val="minMax"/>
        </c:scaling>
        <c:axPos val="b"/>
        <c:delete val="1"/>
        <c:majorTickMark val="out"/>
        <c:minorTickMark val="none"/>
        <c:tickLblPos val="low"/>
        <c:crossAx val="3010225"/>
        <c:crosses val="autoZero"/>
        <c:auto val="1"/>
        <c:lblOffset val="100"/>
        <c:noMultiLvlLbl val="0"/>
      </c:catAx>
      <c:valAx>
        <c:axId val="3010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07371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25"/>
          <c:y val="0.18725"/>
          <c:w val="0.806"/>
          <c:h val="0.77075"/>
        </c:manualLayout>
      </c:layout>
      <c:pieChart>
        <c:varyColors val="1"/>
        <c:ser>
          <c:idx val="0"/>
          <c:order val="0"/>
          <c:spPr>
            <a:solidFill>
              <a:srgbClr val="CCFFFF"/>
            </a:solidFill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spPr>
              <a:solidFill>
                <a:srgbClr val="333399"/>
              </a:solidFill>
            </c:spPr>
          </c:dPt>
          <c:dPt>
            <c:idx val="1"/>
            <c:spPr>
              <a:solidFill>
                <a:srgbClr val="33CCCC"/>
              </a:solidFill>
            </c:spPr>
          </c:dPt>
          <c:val>
            <c:numRef>
              <c:f>('Profile Graphs Data'!$C$12,'Profile Graphs Data'!$C$13)</c:f>
              <c:numCache>
                <c:ptCount val="2"/>
                <c:pt idx="0">
                  <c:v>5112</c:v>
                </c:pt>
                <c:pt idx="1">
                  <c:v>5400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Need-Based Aid Distributed to All Students, by Type
2005-2006, In Millions</a:t>
            </a:r>
          </a:p>
        </c:rich>
      </c:tx>
      <c:layout>
        <c:manualLayout>
          <c:xMode val="factor"/>
          <c:yMode val="factor"/>
          <c:x val="0.0105"/>
          <c:y val="-0.0127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5075"/>
          <c:y val="0.12725"/>
          <c:w val="0.94725"/>
          <c:h val="0.84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CCFF"/>
              </a:solidFill>
            </c:spPr>
          </c:dPt>
          <c:dPt>
            <c:idx val="1"/>
            <c:invertIfNegative val="0"/>
            <c:spPr>
              <a:solidFill>
                <a:srgbClr val="00CCFF"/>
              </a:solidFill>
            </c:spPr>
          </c:dPt>
          <c:dPt>
            <c:idx val="2"/>
            <c:invertIfNegative val="0"/>
            <c:spPr>
              <a:solidFill>
                <a:srgbClr val="00CCFF"/>
              </a:solidFill>
            </c:spPr>
          </c:dPt>
          <c:val>
            <c:numRef>
              <c:f>'Need Graphs Data'!$F$55:$F$57</c:f>
              <c:numCache>
                <c:ptCount val="3"/>
                <c:pt idx="0">
                  <c:v>0.39500127474895014</c:v>
                </c:pt>
                <c:pt idx="1">
                  <c:v>0.5924322849139517</c:v>
                </c:pt>
                <c:pt idx="2">
                  <c:v>0.012566440337098108</c:v>
                </c:pt>
              </c:numCache>
            </c:numRef>
          </c:val>
          <c:shape val="box"/>
        </c:ser>
        <c:gapDepth val="0"/>
        <c:shape val="box"/>
        <c:axId val="27092026"/>
        <c:axId val="42501643"/>
      </c:bar3DChart>
      <c:catAx>
        <c:axId val="27092026"/>
        <c:scaling>
          <c:orientation val="minMax"/>
        </c:scaling>
        <c:axPos val="b"/>
        <c:delete val="1"/>
        <c:majorTickMark val="out"/>
        <c:minorTickMark val="none"/>
        <c:tickLblPos val="low"/>
        <c:crossAx val="42501643"/>
        <c:crosses val="autoZero"/>
        <c:auto val="1"/>
        <c:lblOffset val="100"/>
        <c:noMultiLvlLbl val="0"/>
      </c:catAx>
      <c:valAx>
        <c:axId val="42501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09202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Need-Based Aid Distributed to Undergraduate Students, by Type
2005-2006, In Millions</a:t>
            </a:r>
          </a:p>
        </c:rich>
      </c:tx>
      <c:layout>
        <c:manualLayout>
          <c:xMode val="factor"/>
          <c:yMode val="factor"/>
          <c:x val="0.0295"/>
          <c:y val="-0.0177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5075"/>
          <c:y val="0.12725"/>
          <c:w val="0.94925"/>
          <c:h val="0.84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CCFF"/>
              </a:solidFill>
            </c:spPr>
          </c:dPt>
          <c:dPt>
            <c:idx val="1"/>
            <c:invertIfNegative val="0"/>
            <c:spPr>
              <a:solidFill>
                <a:srgbClr val="00CCFF"/>
              </a:solidFill>
            </c:spPr>
          </c:dPt>
          <c:dPt>
            <c:idx val="2"/>
            <c:invertIfNegative val="0"/>
            <c:spPr>
              <a:solidFill>
                <a:srgbClr val="00CCFF"/>
              </a:solidFill>
            </c:spPr>
          </c:dPt>
          <c:val>
            <c:numRef>
              <c:f>'Need Graphs Data'!$G$55:$G$57</c:f>
              <c:numCache>
                <c:ptCount val="3"/>
                <c:pt idx="0">
                  <c:v>0.6378862755249535</c:v>
                </c:pt>
                <c:pt idx="1">
                  <c:v>0.33810469568072865</c:v>
                </c:pt>
                <c:pt idx="2">
                  <c:v>0.02400902879431787</c:v>
                </c:pt>
              </c:numCache>
            </c:numRef>
          </c:val>
          <c:shape val="box"/>
        </c:ser>
        <c:gapDepth val="0"/>
        <c:shape val="box"/>
        <c:axId val="46970468"/>
        <c:axId val="20081029"/>
      </c:bar3DChart>
      <c:catAx>
        <c:axId val="46970468"/>
        <c:scaling>
          <c:orientation val="minMax"/>
        </c:scaling>
        <c:axPos val="b"/>
        <c:delete val="1"/>
        <c:majorTickMark val="out"/>
        <c:minorTickMark val="none"/>
        <c:tickLblPos val="low"/>
        <c:crossAx val="20081029"/>
        <c:crosses val="autoZero"/>
        <c:auto val="1"/>
        <c:lblOffset val="100"/>
        <c:noMultiLvlLbl val="0"/>
      </c:catAx>
      <c:valAx>
        <c:axId val="200810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97046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Need-Based Aid Distributed to Graduate/Professional Students,              by Type 
2005-2006, In Millions</a:t>
            </a:r>
          </a:p>
        </c:rich>
      </c:tx>
      <c:layout>
        <c:manualLayout>
          <c:xMode val="factor"/>
          <c:yMode val="factor"/>
          <c:x val="-0.071"/>
          <c:y val="-0.0202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5075"/>
          <c:y val="0.12725"/>
          <c:w val="0.94725"/>
          <c:h val="0.8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CCFF"/>
              </a:solidFill>
            </c:spPr>
          </c:dPt>
          <c:dPt>
            <c:idx val="1"/>
            <c:invertIfNegative val="0"/>
            <c:spPr>
              <a:solidFill>
                <a:srgbClr val="00CCFF"/>
              </a:solidFill>
            </c:spPr>
          </c:dPt>
          <c:dPt>
            <c:idx val="2"/>
            <c:invertIfNegative val="0"/>
            <c:spPr>
              <a:solidFill>
                <a:srgbClr val="00CCFF"/>
              </a:solidFill>
            </c:spPr>
          </c:dPt>
          <c:val>
            <c:numRef>
              <c:f>'Need Graphs Data'!$H$55:$H$57</c:f>
              <c:numCache>
                <c:ptCount val="3"/>
                <c:pt idx="0">
                  <c:v>0.2315703673009758</c:v>
                </c:pt>
                <c:pt idx="1">
                  <c:v>0.7635626081724635</c:v>
                </c:pt>
                <c:pt idx="2">
                  <c:v>0.004867024526560732</c:v>
                </c:pt>
              </c:numCache>
            </c:numRef>
          </c:val>
          <c:shape val="box"/>
        </c:ser>
        <c:gapDepth val="0"/>
        <c:shape val="box"/>
        <c:axId val="46511534"/>
        <c:axId val="15950623"/>
      </c:bar3DChart>
      <c:catAx>
        <c:axId val="46511534"/>
        <c:scaling>
          <c:orientation val="minMax"/>
        </c:scaling>
        <c:axPos val="b"/>
        <c:delete val="1"/>
        <c:majorTickMark val="out"/>
        <c:minorTickMark val="none"/>
        <c:tickLblPos val="low"/>
        <c:crossAx val="15950623"/>
        <c:crosses val="autoZero"/>
        <c:auto val="1"/>
        <c:lblOffset val="100"/>
        <c:noMultiLvlLbl val="0"/>
      </c:catAx>
      <c:valAx>
        <c:axId val="159506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51153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1695"/>
          <c:w val="0.85"/>
          <c:h val="0.80675"/>
        </c:manualLayout>
      </c:layout>
      <c:pieChart>
        <c:varyColors val="1"/>
        <c:ser>
          <c:idx val="0"/>
          <c:order val="0"/>
          <c:spPr>
            <a:solidFill>
              <a:srgbClr val="CCCCFF"/>
            </a:solidFill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spPr>
              <a:solidFill>
                <a:srgbClr val="333399"/>
              </a:solidFill>
            </c:spPr>
          </c:dPt>
          <c:dPt>
            <c:idx val="1"/>
            <c:spPr>
              <a:solidFill>
                <a:srgbClr val="33CCCC"/>
              </a:solidFill>
            </c:spPr>
          </c:dPt>
          <c:val>
            <c:numRef>
              <c:f>('Profile Graphs Data'!$C$5,'Profile Graphs Data'!$C$6)</c:f>
              <c:numCache>
                <c:ptCount val="2"/>
                <c:pt idx="0">
                  <c:v>10008</c:v>
                </c:pt>
                <c:pt idx="1">
                  <c:v>6756</c:v>
                </c:pt>
              </c:numCache>
            </c:numRef>
          </c:val>
        </c:ser>
      </c:pieChart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All Students Receiving Any Aid 2005-2006
15,120 Students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2"/>
          <c:y val="0.15575"/>
          <c:w val="0.641"/>
          <c:h val="0.8295"/>
        </c:manualLayout>
      </c:layout>
      <c:pieChart>
        <c:varyColors val="1"/>
        <c:ser>
          <c:idx val="0"/>
          <c:order val="0"/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3399"/>
              </a:solidFill>
            </c:spPr>
          </c:dPt>
          <c:dPt>
            <c:idx val="1"/>
            <c:spPr>
              <a:solidFill>
                <a:srgbClr val="33CC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25" b="1" i="0" u="none" baseline="0">
                        <a:latin typeface="Arial"/>
                        <a:ea typeface="Arial"/>
                        <a:cs typeface="Arial"/>
                      </a:rPr>
                      <a:t>Students Receiving Need-Based Aid
9,703  (64%)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25" b="1" i="0" u="none" baseline="0">
                        <a:latin typeface="Arial"/>
                        <a:ea typeface="Arial"/>
                        <a:cs typeface="Arial"/>
                      </a:rPr>
                      <a:t>Students Receiving NonNeed-Based Aid
5,417 (36%)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('Profile Graphs Data'!$F$14,'Profile Graphs Data'!$F$15)</c:f>
              <c:numCache>
                <c:ptCount val="2"/>
                <c:pt idx="0">
                  <c:v>9703</c:v>
                </c:pt>
                <c:pt idx="1">
                  <c:v>5417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Total Aid Distributed to All Students, by Source
2005-2006, In Millions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4275"/>
          <c:y val="0.11675"/>
          <c:w val="0.9485"/>
          <c:h val="0.85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CCCC"/>
              </a:solidFill>
            </c:spPr>
          </c:dPt>
          <c:dPt>
            <c:idx val="1"/>
            <c:invertIfNegative val="0"/>
            <c:spPr>
              <a:solidFill>
                <a:srgbClr val="33CCCC"/>
              </a:solidFill>
            </c:spPr>
          </c:dPt>
          <c:dPt>
            <c:idx val="2"/>
            <c:invertIfNegative val="0"/>
            <c:spPr>
              <a:solidFill>
                <a:srgbClr val="33CCCC"/>
              </a:solidFill>
            </c:spPr>
          </c:dPt>
          <c:val>
            <c:numRef>
              <c:f>'SAO Report Graphs Data'!$B$4:$B$6</c:f>
              <c:numCache>
                <c:ptCount val="3"/>
                <c:pt idx="0">
                  <c:v>0.5491870642088315</c:v>
                </c:pt>
                <c:pt idx="1">
                  <c:v>0.08037095200197465</c:v>
                </c:pt>
                <c:pt idx="2">
                  <c:v>0.3704419837891939</c:v>
                </c:pt>
              </c:numCache>
            </c:numRef>
          </c:val>
          <c:shape val="box"/>
        </c:ser>
        <c:gapDepth val="0"/>
        <c:shape val="box"/>
        <c:axId val="43477110"/>
        <c:axId val="55749671"/>
      </c:bar3DChart>
      <c:catAx>
        <c:axId val="43477110"/>
        <c:scaling>
          <c:orientation val="minMax"/>
        </c:scaling>
        <c:axPos val="b"/>
        <c:delete val="1"/>
        <c:majorTickMark val="out"/>
        <c:minorTickMark val="none"/>
        <c:tickLblPos val="low"/>
        <c:crossAx val="55749671"/>
        <c:crosses val="autoZero"/>
        <c:auto val="1"/>
        <c:lblOffset val="100"/>
        <c:noMultiLvlLbl val="0"/>
      </c:catAx>
      <c:valAx>
        <c:axId val="557496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47711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All Students Receiving Need-Based Aid 2005-2006
9,703 Students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375"/>
          <c:y val="0.14275"/>
          <c:w val="0.64775"/>
          <c:h val="0.85525"/>
        </c:manualLayout>
      </c:layout>
      <c:pie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3399"/>
              </a:solidFill>
            </c:spPr>
          </c:dPt>
          <c:dPt>
            <c:idx val="1"/>
            <c:spPr>
              <a:solidFill>
                <a:srgbClr val="33CC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1" i="0" u="none" baseline="0">
                        <a:latin typeface="Arial"/>
                        <a:ea typeface="Arial"/>
                        <a:cs typeface="Arial"/>
                      </a:rPr>
                      <a:t>Undergraduate
5,458  (56%)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1" i="0" u="none" baseline="0">
                        <a:latin typeface="Arial"/>
                        <a:ea typeface="Arial"/>
                        <a:cs typeface="Arial"/>
                      </a:rPr>
                      <a:t>Graduate &amp; Professional
4,245  (44%)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('Profile Graphs Data'!$C$23,'Profile Graphs Data'!$C$28)</c:f>
              <c:numCache>
                <c:ptCount val="2"/>
                <c:pt idx="0">
                  <c:v>5458</c:v>
                </c:pt>
                <c:pt idx="1">
                  <c:v>4245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Undergraduate Students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4375"/>
          <c:w val="0.858"/>
          <c:h val="0.81925"/>
        </c:manualLayout>
      </c:layout>
      <c:pie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'Need Graphs Data'!$F$46:$F$48</c:f>
              <c:numCache>
                <c:ptCount val="3"/>
                <c:pt idx="0">
                  <c:v>0.6378862755249535</c:v>
                </c:pt>
                <c:pt idx="1">
                  <c:v>0.33810469568072865</c:v>
                </c:pt>
                <c:pt idx="2">
                  <c:v>0.02400902879431787</c:v>
                </c:pt>
              </c:numCache>
            </c:numRef>
          </c:val>
        </c:ser>
        <c:firstSliceAng val="23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Graduate &amp; Professional Students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3225"/>
          <c:w val="0.90275"/>
          <c:h val="0.8445"/>
        </c:manualLayout>
      </c:layout>
      <c:pieChart>
        <c:varyColors val="1"/>
        <c:ser>
          <c:idx val="0"/>
          <c:order val="0"/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'Need Graphs Data'!$T$26:$T$28</c:f>
              <c:numCache>
                <c:ptCount val="3"/>
                <c:pt idx="0">
                  <c:v>0.2315703673009758</c:v>
                </c:pt>
                <c:pt idx="1">
                  <c:v>0.7635626081724635</c:v>
                </c:pt>
                <c:pt idx="2">
                  <c:v>0.004867024526560732</c:v>
                </c:pt>
              </c:numCache>
            </c:numRef>
          </c:val>
        </c:ser>
        <c:firstSliceAng val="23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Percent of  All Undergraduate Students Receiving Need-Based Aid 2005-2006</a:t>
            </a:r>
            <a:r>
              <a:rPr lang="en-US" cap="none" sz="22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(includes resident and non-resident students)
Total Undergraduate Enrollment = 16,764</a:t>
            </a:r>
          </a:p>
        </c:rich>
      </c:tx>
      <c:layout>
        <c:manualLayout>
          <c:xMode val="factor"/>
          <c:yMode val="factor"/>
          <c:x val="-0.00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55"/>
          <c:y val="0.21775"/>
          <c:w val="0.59875"/>
          <c:h val="0.78"/>
        </c:manualLayout>
      </c:layout>
      <c:pieChart>
        <c:varyColors val="1"/>
        <c:ser>
          <c:idx val="0"/>
          <c:order val="0"/>
          <c:spPr>
            <a:solidFill>
              <a:srgbClr val="33CCCC"/>
            </a:solidFill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33CC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'Profile Graphs Data'!$C$7:$D$7</c:f>
              <c:numCache>
                <c:ptCount val="2"/>
                <c:pt idx="0">
                  <c:v>5458</c:v>
                </c:pt>
                <c:pt idx="1">
                  <c:v>11306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 zoomScale="64"/>
  </sheetViews>
  <pageMargins left="0.72" right="0.75" top="0.5" bottom="0.89" header="0.3" footer="0.1"/>
  <pageSetup horizontalDpi="300" verticalDpi="300" orientation="landscape"/>
  <headerFooter>
    <oddFooter>&amp;L&amp;8Chart 1
Office of Institutional Research and Assessment/Office of Scholarships and Student Aid
February 26, 2007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12
Office of Institutional Research and Assessment/Office of Scholarships and Student Aid
February 26, 2007&amp;R&amp;"Arial,Bold"&amp;12Total: $88.0 (In Millions)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13
Office of Institutional Research and Assessment/Office of Scholarships and Student Aid
February 26, 2007&amp;R&amp;"Arial,Bold"&amp;12Total: $62.7 (In Millions)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14
Office of Institutional Research and Assessment/Office of Scholarships and Student Aid
February 26, 2007&amp;R&amp;"Arial,Bold"&amp;12Total: $25.4 (In Millions)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15
Office of Institutional Research and Assessment/Office of Scholarships and Student Aid
February 26, 2007&amp;R&amp;"Arial,Bold"&amp;12Total: $210.0 (In Millions)</oddFooter>
  </headerFooter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16
Office of Institutional Research and Assessment/Office of Scholarships and Student Aid
February 26, 2007&amp;R&amp;"Arial,Bold"&amp;12Total: $101.6 (In Millions)</oddFooter>
  </headerFooter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17
Office of Institutional Research and Assessment/Office of Scholarships and Student Aid
February 26, 2007&amp;R&amp;"Arial,Bold"&amp;12Total: $108.6 (In Millions)</oddFooter>
  </headerFooter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18
Office of Institutional Research and Assessment/Office of Scholarships and Student Aid
February 26, 2007&amp;R&amp;"Arial,Bold"&amp;12Total: $163.3 (In Millions)</oddFoot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19
Office of Institutional Research and Assessment/Office of Scholarships and Student Aid
February 26, 2007&amp;R&amp;"Arial,Bold"&amp;12Total: $65.6 (In Millions)</oddFooter>
  </headerFooter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20
Note: 2005-06 GA Unit Record coding changed, which may cause variation from prior year report.
Office of Institutional Research and Assessment/Office of Scholarships and Student Aid
February 26 2007&amp;R&amp;"Arial,Bold"Total: $97.3 (In Millions)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2" right="0.75" top="0.5" bottom="0.64" header="0.3" footer="0.17"/>
  <pageSetup horizontalDpi="300" verticalDpi="300" orientation="landscape"/>
  <headerFooter>
    <oddFooter>&amp;L&amp;8Chart 3
Office of Institutional Research and Assessment/Office of Scholarships and Student Aid
February 26, 2007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4
Office of Institutional Research and Assessment/Office of Scholarships and Student Aid
February 26, 2007&amp;R&amp;"Arial,Bold"&amp;12Total: $210.1 (In Millions)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1" right="0.72" top="0.5" bottom="0.62" header="0.3" footer="0.17"/>
  <pageSetup horizontalDpi="300" verticalDpi="300" orientation="landscape"/>
  <headerFooter>
    <oddFooter>&amp;L&amp;8Chart 5
Office of Institutional Research and Assessment/Office of Scholarships and Student Aid
February 26, 2007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2" right="0.75" top="0.5" bottom="0.64" header="0.3" footer="0.17"/>
  <pageSetup horizontalDpi="300" verticalDpi="300" orientation="landscape"/>
  <headerFooter>
    <oddFooter>&amp;L&amp;8Chart 7
Office of Institutional Research and Assessment/Office of Scholarships and Student Aid
February 26, 2007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2" right="0.75" top="0.5" bottom="0.64" header="0.3" footer="0.17"/>
  <pageSetup horizontalDpi="300" verticalDpi="300" orientation="landscape"/>
  <headerFooter>
    <oddFooter>&amp;L&amp;8Chart 8
Office of Institutional Research and Assessment/Office of Scholarships and Student Aid
February 26, 2007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9
Office of Institutional Research and Assessment/Office of Scholarships and Student Aid
February 26, 2007&amp;R&amp;"Arial,Bold"&amp;12Total: $162.9 (In Millions)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10
Office of Institutional Research and Assessment/Office of Scholarships and Student Aid
February 26, 2007&amp;R&amp;"Arial,Bold"&amp;12Total: $65.5 (In Millions)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11
Office of Institutional Research and Assessment/Office of Scholarships and Student Aid
February 26 2007&amp;R&amp;"Arial,Bold"&amp;12Total: $97.3 (In Millions)</oddFooter>
  </headerFooter>
  <drawing r:id="rId1"/>
</chartsheet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0.758</cdr:x>
      <cdr:y>0.7685</cdr:y>
    </cdr:from>
    <cdr:to>
      <cdr:x>0.95775</cdr:x>
      <cdr:y>0.8445</cdr:y>
    </cdr:to>
    <cdr:sp>
      <cdr:nvSpPr>
        <cdr:cNvPr id="1" name="TextBox 1"/>
        <cdr:cNvSpPr txBox="1">
          <a:spLocks noChangeArrowheads="1"/>
        </cdr:cNvSpPr>
      </cdr:nvSpPr>
      <cdr:spPr>
        <a:xfrm>
          <a:off x="6572250" y="4981575"/>
          <a:ext cx="17335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Undergraduate
16,764 (61%)</a:t>
          </a:r>
        </a:p>
      </cdr:txBody>
    </cdr:sp>
  </cdr:relSizeAnchor>
  <cdr:relSizeAnchor xmlns:cdr="http://schemas.openxmlformats.org/drawingml/2006/chartDrawing">
    <cdr:from>
      <cdr:x>0.07025</cdr:x>
      <cdr:y>0.266</cdr:y>
    </cdr:from>
    <cdr:to>
      <cdr:x>0.21775</cdr:x>
      <cdr:y>0.37325</cdr:y>
    </cdr:to>
    <cdr:sp>
      <cdr:nvSpPr>
        <cdr:cNvPr id="2" name="TextBox 2"/>
        <cdr:cNvSpPr txBox="1">
          <a:spLocks noChangeArrowheads="1"/>
        </cdr:cNvSpPr>
      </cdr:nvSpPr>
      <cdr:spPr>
        <a:xfrm>
          <a:off x="600075" y="1724025"/>
          <a:ext cx="1276350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25" b="1" i="0" u="none" baseline="0">
              <a:latin typeface="Arial"/>
              <a:ea typeface="Arial"/>
              <a:cs typeface="Arial"/>
            </a:rPr>
            <a:t>Graduate &amp; Professional
10,512 (39%)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0.09525</cdr:y>
    </cdr:from>
    <cdr:to>
      <cdr:x>0.2985</cdr:x>
      <cdr:y>0.28825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09575"/>
          <a:ext cx="1276350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Grants &amp; Scholarships  (64%)</a:t>
          </a:r>
        </a:p>
      </cdr:txBody>
    </cdr:sp>
  </cdr:relSizeAnchor>
  <cdr:relSizeAnchor xmlns:cdr="http://schemas.openxmlformats.org/drawingml/2006/chartDrawing">
    <cdr:from>
      <cdr:x>0.778</cdr:x>
      <cdr:y>0.844</cdr:y>
    </cdr:from>
    <cdr:to>
      <cdr:x>0.9785</cdr:x>
      <cdr:y>0.96325</cdr:y>
    </cdr:to>
    <cdr:sp>
      <cdr:nvSpPr>
        <cdr:cNvPr id="2" name="TextBox 2"/>
        <cdr:cNvSpPr txBox="1">
          <a:spLocks noChangeArrowheads="1"/>
        </cdr:cNvSpPr>
      </cdr:nvSpPr>
      <cdr:spPr>
        <a:xfrm>
          <a:off x="3324225" y="3705225"/>
          <a:ext cx="8572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Loans
(34%)</a:t>
          </a:r>
        </a:p>
      </cdr:txBody>
    </cdr:sp>
  </cdr:relSizeAnchor>
  <cdr:relSizeAnchor xmlns:cdr="http://schemas.openxmlformats.org/drawingml/2006/chartDrawing">
    <cdr:from>
      <cdr:x>0.015</cdr:x>
      <cdr:y>0.8235</cdr:y>
    </cdr:from>
    <cdr:to>
      <cdr:x>0.24875</cdr:x>
      <cdr:y>0.99475</cdr:y>
    </cdr:to>
    <cdr:sp>
      <cdr:nvSpPr>
        <cdr:cNvPr id="3" name="TextBox 3"/>
        <cdr:cNvSpPr txBox="1">
          <a:spLocks noChangeArrowheads="1"/>
        </cdr:cNvSpPr>
      </cdr:nvSpPr>
      <cdr:spPr>
        <a:xfrm>
          <a:off x="57150" y="3609975"/>
          <a:ext cx="100012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Work-
Study
(2%)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0.10225</cdr:y>
    </cdr:from>
    <cdr:to>
      <cdr:x>0.27525</cdr:x>
      <cdr:y>0.265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7675"/>
          <a:ext cx="117157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Grants &amp;
Scholarships
(23%)</a:t>
          </a:r>
        </a:p>
      </cdr:txBody>
    </cdr:sp>
  </cdr:relSizeAnchor>
  <cdr:relSizeAnchor xmlns:cdr="http://schemas.openxmlformats.org/drawingml/2006/chartDrawing">
    <cdr:from>
      <cdr:x>0.78625</cdr:x>
      <cdr:y>0.863</cdr:y>
    </cdr:from>
    <cdr:to>
      <cdr:x>0.981</cdr:x>
      <cdr:y>0.967</cdr:y>
    </cdr:to>
    <cdr:sp>
      <cdr:nvSpPr>
        <cdr:cNvPr id="2" name="TextBox 2"/>
        <cdr:cNvSpPr txBox="1">
          <a:spLocks noChangeArrowheads="1"/>
        </cdr:cNvSpPr>
      </cdr:nvSpPr>
      <cdr:spPr>
        <a:xfrm>
          <a:off x="3343275" y="3781425"/>
          <a:ext cx="8286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Loans
(76%)</a:t>
          </a:r>
        </a:p>
      </cdr:txBody>
    </cdr:sp>
  </cdr:relSizeAnchor>
  <cdr:relSizeAnchor xmlns:cdr="http://schemas.openxmlformats.org/drawingml/2006/chartDrawing">
    <cdr:from>
      <cdr:x>0.01525</cdr:x>
      <cdr:y>0.82075</cdr:y>
    </cdr:from>
    <cdr:to>
      <cdr:x>0.19875</cdr:x>
      <cdr:y>0.9575</cdr:y>
    </cdr:to>
    <cdr:sp>
      <cdr:nvSpPr>
        <cdr:cNvPr id="3" name="TextBox 3"/>
        <cdr:cNvSpPr txBox="1">
          <a:spLocks noChangeArrowheads="1"/>
        </cdr:cNvSpPr>
      </cdr:nvSpPr>
      <cdr:spPr>
        <a:xfrm>
          <a:off x="57150" y="3600450"/>
          <a:ext cx="78105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Work-
Study
(1%)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142875</xdr:rowOff>
    </xdr:from>
    <xdr:ext cx="4276725" cy="4391025"/>
    <xdr:graphicFrame>
      <xdr:nvGraphicFramePr>
        <xdr:cNvPr id="1" name="Chart 1"/>
        <xdr:cNvGraphicFramePr/>
      </xdr:nvGraphicFramePr>
      <xdr:xfrm>
        <a:off x="4410075" y="1228725"/>
        <a:ext cx="42767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0</xdr:colOff>
      <xdr:row>2</xdr:row>
      <xdr:rowOff>142875</xdr:rowOff>
    </xdr:from>
    <xdr:to>
      <xdr:col>7</xdr:col>
      <xdr:colOff>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0" y="1228725"/>
        <a:ext cx="425767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0.7735</cdr:x>
      <cdr:y>0.30475</cdr:y>
    </cdr:from>
    <cdr:to>
      <cdr:x>0.9675</cdr:x>
      <cdr:y>0.5405</cdr:y>
    </cdr:to>
    <cdr:sp>
      <cdr:nvSpPr>
        <cdr:cNvPr id="1" name="TextBox 1"/>
        <cdr:cNvSpPr txBox="1">
          <a:spLocks noChangeArrowheads="1"/>
        </cdr:cNvSpPr>
      </cdr:nvSpPr>
      <cdr:spPr>
        <a:xfrm>
          <a:off x="6696075" y="2038350"/>
          <a:ext cx="1685925" cy="1581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Undergrads
 Receiving
 Need-Based Aid
(33%)
(#5,458)  </a:t>
          </a:r>
        </a:p>
      </cdr:txBody>
    </cdr:sp>
  </cdr:relSizeAnchor>
  <cdr:relSizeAnchor xmlns:cdr="http://schemas.openxmlformats.org/drawingml/2006/chartDrawing">
    <cdr:from>
      <cdr:x>0.007</cdr:x>
      <cdr:y>0.63025</cdr:y>
    </cdr:from>
    <cdr:to>
      <cdr:x>0.18225</cdr:x>
      <cdr:y>0.83725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4219575"/>
          <a:ext cx="1514475" cy="1390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Undergrads
 Not Eligible for Need-Based Aid
(67%)
(#11,306)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0.762</cdr:x>
      <cdr:y>0.771</cdr:y>
    </cdr:from>
    <cdr:to>
      <cdr:x>0.92175</cdr:x>
      <cdr:y>0.89475</cdr:y>
    </cdr:to>
    <cdr:sp>
      <cdr:nvSpPr>
        <cdr:cNvPr id="1" name="TextBox 1"/>
        <cdr:cNvSpPr txBox="1">
          <a:spLocks noChangeArrowheads="1"/>
        </cdr:cNvSpPr>
      </cdr:nvSpPr>
      <cdr:spPr>
        <a:xfrm>
          <a:off x="6600825" y="5162550"/>
          <a:ext cx="1381125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Grants &amp; Scholarships
(65%)</a:t>
          </a:r>
        </a:p>
      </cdr:txBody>
    </cdr:sp>
  </cdr:relSizeAnchor>
  <cdr:relSizeAnchor xmlns:cdr="http://schemas.openxmlformats.org/drawingml/2006/chartDrawing">
    <cdr:from>
      <cdr:x>0.11425</cdr:x>
      <cdr:y>0.35025</cdr:y>
    </cdr:from>
    <cdr:to>
      <cdr:x>0.24075</cdr:x>
      <cdr:y>0.43075</cdr:y>
    </cdr:to>
    <cdr:sp>
      <cdr:nvSpPr>
        <cdr:cNvPr id="2" name="TextBox 2"/>
        <cdr:cNvSpPr txBox="1">
          <a:spLocks noChangeArrowheads="1"/>
        </cdr:cNvSpPr>
      </cdr:nvSpPr>
      <cdr:spPr>
        <a:xfrm>
          <a:off x="981075" y="2343150"/>
          <a:ext cx="10953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Loans
(33%)</a:t>
          </a:r>
        </a:p>
      </cdr:txBody>
    </cdr:sp>
  </cdr:relSizeAnchor>
  <cdr:relSizeAnchor xmlns:cdr="http://schemas.openxmlformats.org/drawingml/2006/chartDrawing">
    <cdr:from>
      <cdr:x>0.1525</cdr:x>
      <cdr:y>0.89525</cdr:y>
    </cdr:from>
    <cdr:to>
      <cdr:x>0.30125</cdr:x>
      <cdr:y>0.97425</cdr:y>
    </cdr:to>
    <cdr:sp>
      <cdr:nvSpPr>
        <cdr:cNvPr id="3" name="TextBox 3"/>
        <cdr:cNvSpPr txBox="1">
          <a:spLocks noChangeArrowheads="1"/>
        </cdr:cNvSpPr>
      </cdr:nvSpPr>
      <cdr:spPr>
        <a:xfrm>
          <a:off x="1314450" y="6000750"/>
          <a:ext cx="12858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Work-Study
(2%)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0.17175</cdr:x>
      <cdr:y>0.96175</cdr:y>
    </cdr:from>
    <cdr:to>
      <cdr:x>0.273</cdr:x>
      <cdr:y>0.99775</cdr:y>
    </cdr:to>
    <cdr:sp>
      <cdr:nvSpPr>
        <cdr:cNvPr id="1" name="TextBox 1"/>
        <cdr:cNvSpPr txBox="1">
          <a:spLocks noChangeArrowheads="1"/>
        </cdr:cNvSpPr>
      </cdr:nvSpPr>
      <cdr:spPr>
        <a:xfrm>
          <a:off x="1476375" y="5686425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0.42675</cdr:x>
      <cdr:y>0.96175</cdr:y>
    </cdr:from>
    <cdr:to>
      <cdr:x>0.50025</cdr:x>
      <cdr:y>0.99775</cdr:y>
    </cdr:to>
    <cdr:sp>
      <cdr:nvSpPr>
        <cdr:cNvPr id="2" name="TextBox 2"/>
        <cdr:cNvSpPr txBox="1">
          <a:spLocks noChangeArrowheads="1"/>
        </cdr:cNvSpPr>
      </cdr:nvSpPr>
      <cdr:spPr>
        <a:xfrm>
          <a:off x="3686175" y="5686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0.59825</cdr:x>
      <cdr:y>0.96175</cdr:y>
    </cdr:from>
    <cdr:to>
      <cdr:x>0.8175</cdr:x>
      <cdr:y>0.99775</cdr:y>
    </cdr:to>
    <cdr:sp>
      <cdr:nvSpPr>
        <cdr:cNvPr id="3" name="TextBox 3"/>
        <cdr:cNvSpPr txBox="1">
          <a:spLocks noChangeArrowheads="1"/>
        </cdr:cNvSpPr>
      </cdr:nvSpPr>
      <cdr:spPr>
        <a:xfrm>
          <a:off x="5162550" y="5686425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Institutional &amp; Private</a:t>
          </a:r>
        </a:p>
      </cdr:txBody>
    </cdr:sp>
  </cdr:relSizeAnchor>
  <cdr:relSizeAnchor xmlns:cdr="http://schemas.openxmlformats.org/drawingml/2006/chartDrawing">
    <cdr:from>
      <cdr:x>0.17375</cdr:x>
      <cdr:y>0.4045</cdr:y>
    </cdr:from>
    <cdr:to>
      <cdr:x>0.264</cdr:x>
      <cdr:y>0.46325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95425" y="2390775"/>
          <a:ext cx="7810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$ 96.3</a:t>
          </a:r>
        </a:p>
      </cdr:txBody>
    </cdr:sp>
  </cdr:relSizeAnchor>
  <cdr:relSizeAnchor xmlns:cdr="http://schemas.openxmlformats.org/drawingml/2006/chartDrawing">
    <cdr:from>
      <cdr:x>0.42675</cdr:x>
      <cdr:y>0.90875</cdr:y>
    </cdr:from>
    <cdr:to>
      <cdr:x>0.50025</cdr:x>
      <cdr:y>0.96275</cdr:y>
    </cdr:to>
    <cdr:sp>
      <cdr:nvSpPr>
        <cdr:cNvPr id="5" name="TextBox 6"/>
        <cdr:cNvSpPr txBox="1">
          <a:spLocks noChangeArrowheads="1"/>
        </cdr:cNvSpPr>
      </cdr:nvSpPr>
      <cdr:spPr>
        <a:xfrm>
          <a:off x="3686175" y="5372100"/>
          <a:ext cx="6381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 9%</a:t>
          </a:r>
        </a:p>
      </cdr:txBody>
    </cdr:sp>
  </cdr:relSizeAnchor>
  <cdr:relSizeAnchor xmlns:cdr="http://schemas.openxmlformats.org/drawingml/2006/chartDrawing">
    <cdr:from>
      <cdr:x>0.66175</cdr:x>
      <cdr:y>0.7635</cdr:y>
    </cdr:from>
    <cdr:to>
      <cdr:x>0.7275</cdr:x>
      <cdr:y>0.814</cdr:y>
    </cdr:to>
    <cdr:sp>
      <cdr:nvSpPr>
        <cdr:cNvPr id="6" name="TextBox 7"/>
        <cdr:cNvSpPr txBox="1">
          <a:spLocks noChangeArrowheads="1"/>
        </cdr:cNvSpPr>
      </cdr:nvSpPr>
      <cdr:spPr>
        <a:xfrm>
          <a:off x="5715000" y="4514850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32%</a:t>
          </a:r>
        </a:p>
      </cdr:txBody>
    </cdr:sp>
  </cdr:relSizeAnchor>
  <cdr:relSizeAnchor xmlns:cdr="http://schemas.openxmlformats.org/drawingml/2006/chartDrawing">
    <cdr:from>
      <cdr:x>0.65525</cdr:x>
      <cdr:y>0.66125</cdr:y>
    </cdr:from>
    <cdr:to>
      <cdr:x>0.72875</cdr:x>
      <cdr:y>0.764</cdr:y>
    </cdr:to>
    <cdr:sp>
      <cdr:nvSpPr>
        <cdr:cNvPr id="7" name="TextBox 8"/>
        <cdr:cNvSpPr txBox="1">
          <a:spLocks noChangeArrowheads="1"/>
        </cdr:cNvSpPr>
      </cdr:nvSpPr>
      <cdr:spPr>
        <a:xfrm>
          <a:off x="5657850" y="390525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$52.2</a:t>
          </a:r>
        </a:p>
      </cdr:txBody>
    </cdr:sp>
  </cdr:relSizeAnchor>
  <cdr:relSizeAnchor xmlns:cdr="http://schemas.openxmlformats.org/drawingml/2006/chartDrawing">
    <cdr:from>
      <cdr:x>0.42675</cdr:x>
      <cdr:y>0.82675</cdr:y>
    </cdr:from>
    <cdr:to>
      <cdr:x>0.50025</cdr:x>
      <cdr:y>0.9215</cdr:y>
    </cdr:to>
    <cdr:sp>
      <cdr:nvSpPr>
        <cdr:cNvPr id="8" name="TextBox 9"/>
        <cdr:cNvSpPr txBox="1">
          <a:spLocks noChangeArrowheads="1"/>
        </cdr:cNvSpPr>
      </cdr:nvSpPr>
      <cdr:spPr>
        <a:xfrm>
          <a:off x="3686175" y="4886325"/>
          <a:ext cx="6381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$14.4</a:t>
          </a:r>
        </a:p>
      </cdr:txBody>
    </cdr:sp>
  </cdr:relSizeAnchor>
  <cdr:relSizeAnchor xmlns:cdr="http://schemas.openxmlformats.org/drawingml/2006/chartDrawing">
    <cdr:from>
      <cdr:x>0.19075</cdr:x>
      <cdr:y>0.50425</cdr:y>
    </cdr:from>
    <cdr:to>
      <cdr:x>0.26425</cdr:x>
      <cdr:y>0.563</cdr:y>
    </cdr:to>
    <cdr:sp>
      <cdr:nvSpPr>
        <cdr:cNvPr id="9" name="TextBox 10"/>
        <cdr:cNvSpPr txBox="1">
          <a:spLocks noChangeArrowheads="1"/>
        </cdr:cNvSpPr>
      </cdr:nvSpPr>
      <cdr:spPr>
        <a:xfrm>
          <a:off x="1647825" y="2981325"/>
          <a:ext cx="6381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59%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0.17175</cdr:x>
      <cdr:y>0.96175</cdr:y>
    </cdr:from>
    <cdr:to>
      <cdr:x>0.273</cdr:x>
      <cdr:y>0.99775</cdr:y>
    </cdr:to>
    <cdr:sp>
      <cdr:nvSpPr>
        <cdr:cNvPr id="1" name="TextBox 1"/>
        <cdr:cNvSpPr txBox="1">
          <a:spLocks noChangeArrowheads="1"/>
        </cdr:cNvSpPr>
      </cdr:nvSpPr>
      <cdr:spPr>
        <a:xfrm>
          <a:off x="1476375" y="5686425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0.42675</cdr:x>
      <cdr:y>0.96175</cdr:y>
    </cdr:from>
    <cdr:to>
      <cdr:x>0.50025</cdr:x>
      <cdr:y>0.99775</cdr:y>
    </cdr:to>
    <cdr:sp>
      <cdr:nvSpPr>
        <cdr:cNvPr id="2" name="TextBox 2"/>
        <cdr:cNvSpPr txBox="1">
          <a:spLocks noChangeArrowheads="1"/>
        </cdr:cNvSpPr>
      </cdr:nvSpPr>
      <cdr:spPr>
        <a:xfrm>
          <a:off x="3686175" y="5686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0.59825</cdr:x>
      <cdr:y>0.96175</cdr:y>
    </cdr:from>
    <cdr:to>
      <cdr:x>0.8175</cdr:x>
      <cdr:y>0.99775</cdr:y>
    </cdr:to>
    <cdr:sp>
      <cdr:nvSpPr>
        <cdr:cNvPr id="3" name="TextBox 3"/>
        <cdr:cNvSpPr txBox="1">
          <a:spLocks noChangeArrowheads="1"/>
        </cdr:cNvSpPr>
      </cdr:nvSpPr>
      <cdr:spPr>
        <a:xfrm>
          <a:off x="5162550" y="5686425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Institutional &amp; Private</a:t>
          </a:r>
        </a:p>
      </cdr:txBody>
    </cdr:sp>
  </cdr:relSizeAnchor>
  <cdr:relSizeAnchor xmlns:cdr="http://schemas.openxmlformats.org/drawingml/2006/chartDrawing">
    <cdr:from>
      <cdr:x>0.17175</cdr:x>
      <cdr:y>0.63675</cdr:y>
    </cdr:from>
    <cdr:to>
      <cdr:x>0.24525</cdr:x>
      <cdr:y>0.6955</cdr:y>
    </cdr:to>
    <cdr:sp>
      <cdr:nvSpPr>
        <cdr:cNvPr id="4" name="TextBox 4"/>
        <cdr:cNvSpPr txBox="1">
          <a:spLocks noChangeArrowheads="1"/>
        </cdr:cNvSpPr>
      </cdr:nvSpPr>
      <cdr:spPr>
        <a:xfrm>
          <a:off x="1476375" y="3762375"/>
          <a:ext cx="6381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45%</a:t>
          </a:r>
        </a:p>
      </cdr:txBody>
    </cdr:sp>
  </cdr:relSizeAnchor>
  <cdr:relSizeAnchor xmlns:cdr="http://schemas.openxmlformats.org/drawingml/2006/chartDrawing">
    <cdr:from>
      <cdr:x>0.41825</cdr:x>
      <cdr:y>0.90875</cdr:y>
    </cdr:from>
    <cdr:to>
      <cdr:x>0.49175</cdr:x>
      <cdr:y>0.96275</cdr:y>
    </cdr:to>
    <cdr:sp>
      <cdr:nvSpPr>
        <cdr:cNvPr id="5" name="TextBox 5"/>
        <cdr:cNvSpPr txBox="1">
          <a:spLocks noChangeArrowheads="1"/>
        </cdr:cNvSpPr>
      </cdr:nvSpPr>
      <cdr:spPr>
        <a:xfrm>
          <a:off x="3609975" y="5372100"/>
          <a:ext cx="6381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 11%</a:t>
          </a:r>
        </a:p>
      </cdr:txBody>
    </cdr:sp>
  </cdr:relSizeAnchor>
  <cdr:relSizeAnchor xmlns:cdr="http://schemas.openxmlformats.org/drawingml/2006/chartDrawing">
    <cdr:from>
      <cdr:x>0.65325</cdr:x>
      <cdr:y>0.58525</cdr:y>
    </cdr:from>
    <cdr:to>
      <cdr:x>0.72675</cdr:x>
      <cdr:y>0.65375</cdr:y>
    </cdr:to>
    <cdr:sp>
      <cdr:nvSpPr>
        <cdr:cNvPr id="6" name="TextBox 6"/>
        <cdr:cNvSpPr txBox="1">
          <a:spLocks noChangeArrowheads="1"/>
        </cdr:cNvSpPr>
      </cdr:nvSpPr>
      <cdr:spPr>
        <a:xfrm>
          <a:off x="5638800" y="3457575"/>
          <a:ext cx="6381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$28.7</a:t>
          </a:r>
        </a:p>
      </cdr:txBody>
    </cdr:sp>
  </cdr:relSizeAnchor>
  <cdr:relSizeAnchor xmlns:cdr="http://schemas.openxmlformats.org/drawingml/2006/chartDrawing">
    <cdr:from>
      <cdr:x>0.66175</cdr:x>
      <cdr:y>0.67225</cdr:y>
    </cdr:from>
    <cdr:to>
      <cdr:x>0.7275</cdr:x>
      <cdr:y>0.72275</cdr:y>
    </cdr:to>
    <cdr:sp>
      <cdr:nvSpPr>
        <cdr:cNvPr id="7" name="TextBox 7"/>
        <cdr:cNvSpPr txBox="1">
          <a:spLocks noChangeArrowheads="1"/>
        </cdr:cNvSpPr>
      </cdr:nvSpPr>
      <cdr:spPr>
        <a:xfrm>
          <a:off x="5715000" y="3971925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44%</a:t>
          </a:r>
        </a:p>
      </cdr:txBody>
    </cdr:sp>
  </cdr:relSizeAnchor>
  <cdr:relSizeAnchor xmlns:cdr="http://schemas.openxmlformats.org/drawingml/2006/chartDrawing">
    <cdr:from>
      <cdr:x>0.404</cdr:x>
      <cdr:y>0.87075</cdr:y>
    </cdr:from>
    <cdr:to>
      <cdr:x>0.4775</cdr:x>
      <cdr:y>0.92475</cdr:y>
    </cdr:to>
    <cdr:sp>
      <cdr:nvSpPr>
        <cdr:cNvPr id="8" name="TextBox 8"/>
        <cdr:cNvSpPr txBox="1">
          <a:spLocks noChangeArrowheads="1"/>
        </cdr:cNvSpPr>
      </cdr:nvSpPr>
      <cdr:spPr>
        <a:xfrm>
          <a:off x="3486150" y="5143500"/>
          <a:ext cx="6381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 $7.2</a:t>
          </a:r>
        </a:p>
      </cdr:txBody>
    </cdr:sp>
  </cdr:relSizeAnchor>
  <cdr:relSizeAnchor xmlns:cdr="http://schemas.openxmlformats.org/drawingml/2006/chartDrawing">
    <cdr:from>
      <cdr:x>0.17175</cdr:x>
      <cdr:y>0.50675</cdr:y>
    </cdr:from>
    <cdr:to>
      <cdr:x>0.24525</cdr:x>
      <cdr:y>0.61125</cdr:y>
    </cdr:to>
    <cdr:sp>
      <cdr:nvSpPr>
        <cdr:cNvPr id="9" name="TextBox 9"/>
        <cdr:cNvSpPr txBox="1">
          <a:spLocks noChangeArrowheads="1"/>
        </cdr:cNvSpPr>
      </cdr:nvSpPr>
      <cdr:spPr>
        <a:xfrm>
          <a:off x="1476375" y="299085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$29.6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486525"/>
    <xdr:graphicFrame>
      <xdr:nvGraphicFramePr>
        <xdr:cNvPr id="1" name="Shape 1025"/>
        <xdr:cNvGraphicFramePr/>
      </xdr:nvGraphicFramePr>
      <xdr:xfrm>
        <a:off x="0" y="0"/>
        <a:ext cx="8677275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0.17175</cdr:x>
      <cdr:y>0.96175</cdr:y>
    </cdr:from>
    <cdr:to>
      <cdr:x>0.273</cdr:x>
      <cdr:y>0.99775</cdr:y>
    </cdr:to>
    <cdr:sp>
      <cdr:nvSpPr>
        <cdr:cNvPr id="1" name="TextBox 1"/>
        <cdr:cNvSpPr txBox="1">
          <a:spLocks noChangeArrowheads="1"/>
        </cdr:cNvSpPr>
      </cdr:nvSpPr>
      <cdr:spPr>
        <a:xfrm>
          <a:off x="1476375" y="5686425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0.42675</cdr:x>
      <cdr:y>0.96175</cdr:y>
    </cdr:from>
    <cdr:to>
      <cdr:x>0.50025</cdr:x>
      <cdr:y>0.99775</cdr:y>
    </cdr:to>
    <cdr:sp>
      <cdr:nvSpPr>
        <cdr:cNvPr id="2" name="TextBox 2"/>
        <cdr:cNvSpPr txBox="1">
          <a:spLocks noChangeArrowheads="1"/>
        </cdr:cNvSpPr>
      </cdr:nvSpPr>
      <cdr:spPr>
        <a:xfrm>
          <a:off x="3686175" y="5686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0.59825</cdr:x>
      <cdr:y>0.96175</cdr:y>
    </cdr:from>
    <cdr:to>
      <cdr:x>0.8175</cdr:x>
      <cdr:y>0.99775</cdr:y>
    </cdr:to>
    <cdr:sp>
      <cdr:nvSpPr>
        <cdr:cNvPr id="3" name="TextBox 3"/>
        <cdr:cNvSpPr txBox="1">
          <a:spLocks noChangeArrowheads="1"/>
        </cdr:cNvSpPr>
      </cdr:nvSpPr>
      <cdr:spPr>
        <a:xfrm>
          <a:off x="5162550" y="5686425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Institutional &amp; Private</a:t>
          </a:r>
        </a:p>
      </cdr:txBody>
    </cdr:sp>
  </cdr:relSizeAnchor>
  <cdr:relSizeAnchor xmlns:cdr="http://schemas.openxmlformats.org/drawingml/2006/chartDrawing">
    <cdr:from>
      <cdr:x>0.19075</cdr:x>
      <cdr:y>0.4045</cdr:y>
    </cdr:from>
    <cdr:to>
      <cdr:x>0.26425</cdr:x>
      <cdr:y>0.46325</cdr:y>
    </cdr:to>
    <cdr:sp>
      <cdr:nvSpPr>
        <cdr:cNvPr id="4" name="TextBox 4"/>
        <cdr:cNvSpPr txBox="1">
          <a:spLocks noChangeArrowheads="1"/>
        </cdr:cNvSpPr>
      </cdr:nvSpPr>
      <cdr:spPr>
        <a:xfrm>
          <a:off x="1647825" y="2390775"/>
          <a:ext cx="6381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$66.7</a:t>
          </a:r>
        </a:p>
      </cdr:txBody>
    </cdr:sp>
  </cdr:relSizeAnchor>
  <cdr:relSizeAnchor xmlns:cdr="http://schemas.openxmlformats.org/drawingml/2006/chartDrawing">
    <cdr:from>
      <cdr:x>0.4145</cdr:x>
      <cdr:y>0.8775</cdr:y>
    </cdr:from>
    <cdr:to>
      <cdr:x>0.488</cdr:x>
      <cdr:y>0.9215</cdr:y>
    </cdr:to>
    <cdr:sp>
      <cdr:nvSpPr>
        <cdr:cNvPr id="5" name="TextBox 5"/>
        <cdr:cNvSpPr txBox="1">
          <a:spLocks noChangeArrowheads="1"/>
        </cdr:cNvSpPr>
      </cdr:nvSpPr>
      <cdr:spPr>
        <a:xfrm>
          <a:off x="3571875" y="5181600"/>
          <a:ext cx="638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 $7.2</a:t>
          </a:r>
        </a:p>
      </cdr:txBody>
    </cdr:sp>
  </cdr:relSizeAnchor>
  <cdr:relSizeAnchor xmlns:cdr="http://schemas.openxmlformats.org/drawingml/2006/chartDrawing">
    <cdr:from>
      <cdr:x>0.6485</cdr:x>
      <cdr:y>0.79625</cdr:y>
    </cdr:from>
    <cdr:to>
      <cdr:x>0.7675</cdr:x>
      <cdr:y>0.86475</cdr:y>
    </cdr:to>
    <cdr:sp>
      <cdr:nvSpPr>
        <cdr:cNvPr id="6" name="TextBox 6"/>
        <cdr:cNvSpPr txBox="1">
          <a:spLocks noChangeArrowheads="1"/>
        </cdr:cNvSpPr>
      </cdr:nvSpPr>
      <cdr:spPr>
        <a:xfrm>
          <a:off x="5600700" y="4705350"/>
          <a:ext cx="10287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$23.4</a:t>
          </a:r>
        </a:p>
      </cdr:txBody>
    </cdr:sp>
  </cdr:relSizeAnchor>
  <cdr:relSizeAnchor xmlns:cdr="http://schemas.openxmlformats.org/drawingml/2006/chartDrawing">
    <cdr:from>
      <cdr:x>0.19075</cdr:x>
      <cdr:y>0.4965</cdr:y>
    </cdr:from>
    <cdr:to>
      <cdr:x>0.26425</cdr:x>
      <cdr:y>0.55525</cdr:y>
    </cdr:to>
    <cdr:sp>
      <cdr:nvSpPr>
        <cdr:cNvPr id="7" name="TextBox 7"/>
        <cdr:cNvSpPr txBox="1">
          <a:spLocks noChangeArrowheads="1"/>
        </cdr:cNvSpPr>
      </cdr:nvSpPr>
      <cdr:spPr>
        <a:xfrm>
          <a:off x="1647825" y="2933700"/>
          <a:ext cx="6381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69%</a:t>
          </a:r>
        </a:p>
      </cdr:txBody>
    </cdr:sp>
  </cdr:relSizeAnchor>
  <cdr:relSizeAnchor xmlns:cdr="http://schemas.openxmlformats.org/drawingml/2006/chartDrawing">
    <cdr:from>
      <cdr:x>0.42475</cdr:x>
      <cdr:y>0.90875</cdr:y>
    </cdr:from>
    <cdr:to>
      <cdr:x>0.49925</cdr:x>
      <cdr:y>0.96275</cdr:y>
    </cdr:to>
    <cdr:sp>
      <cdr:nvSpPr>
        <cdr:cNvPr id="8" name="TextBox 8"/>
        <cdr:cNvSpPr txBox="1">
          <a:spLocks noChangeArrowheads="1"/>
        </cdr:cNvSpPr>
      </cdr:nvSpPr>
      <cdr:spPr>
        <a:xfrm>
          <a:off x="3667125" y="5372100"/>
          <a:ext cx="6477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 7%</a:t>
          </a:r>
        </a:p>
      </cdr:txBody>
    </cdr:sp>
  </cdr:relSizeAnchor>
  <cdr:relSizeAnchor xmlns:cdr="http://schemas.openxmlformats.org/drawingml/2006/chartDrawing">
    <cdr:from>
      <cdr:x>0.66175</cdr:x>
      <cdr:y>0.85725</cdr:y>
    </cdr:from>
    <cdr:to>
      <cdr:x>0.7275</cdr:x>
      <cdr:y>0.90775</cdr:y>
    </cdr:to>
    <cdr:sp>
      <cdr:nvSpPr>
        <cdr:cNvPr id="9" name="TextBox 9"/>
        <cdr:cNvSpPr txBox="1">
          <a:spLocks noChangeArrowheads="1"/>
        </cdr:cNvSpPr>
      </cdr:nvSpPr>
      <cdr:spPr>
        <a:xfrm>
          <a:off x="5715000" y="5067300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24%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</cdr:x>
      <cdr:y>0.96175</cdr:y>
    </cdr:from>
    <cdr:to>
      <cdr:x>0.26925</cdr:x>
      <cdr:y>0.99775</cdr:y>
    </cdr:to>
    <cdr:sp>
      <cdr:nvSpPr>
        <cdr:cNvPr id="1" name="TextBox 1"/>
        <cdr:cNvSpPr txBox="1">
          <a:spLocks noChangeArrowheads="1"/>
        </cdr:cNvSpPr>
      </cdr:nvSpPr>
      <cdr:spPr>
        <a:xfrm>
          <a:off x="1447800" y="5686425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0.42675</cdr:x>
      <cdr:y>0.96175</cdr:y>
    </cdr:from>
    <cdr:to>
      <cdr:x>0.50025</cdr:x>
      <cdr:y>0.99775</cdr:y>
    </cdr:to>
    <cdr:sp>
      <cdr:nvSpPr>
        <cdr:cNvPr id="2" name="TextBox 2"/>
        <cdr:cNvSpPr txBox="1">
          <a:spLocks noChangeArrowheads="1"/>
        </cdr:cNvSpPr>
      </cdr:nvSpPr>
      <cdr:spPr>
        <a:xfrm>
          <a:off x="3686175" y="5686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0.59825</cdr:x>
      <cdr:y>0.96175</cdr:y>
    </cdr:from>
    <cdr:to>
      <cdr:x>0.8175</cdr:x>
      <cdr:y>0.99775</cdr:y>
    </cdr:to>
    <cdr:sp>
      <cdr:nvSpPr>
        <cdr:cNvPr id="3" name="TextBox 3"/>
        <cdr:cNvSpPr txBox="1">
          <a:spLocks noChangeArrowheads="1"/>
        </cdr:cNvSpPr>
      </cdr:nvSpPr>
      <cdr:spPr>
        <a:xfrm>
          <a:off x="5162550" y="5686425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Institutional &amp; Private</a:t>
          </a:r>
        </a:p>
      </cdr:txBody>
    </cdr:sp>
  </cdr:relSizeAnchor>
  <cdr:relSizeAnchor xmlns:cdr="http://schemas.openxmlformats.org/drawingml/2006/chartDrawing">
    <cdr:from>
      <cdr:x>0.1575</cdr:x>
      <cdr:y>0.86825</cdr:y>
    </cdr:from>
    <cdr:to>
      <cdr:x>0.294</cdr:x>
      <cdr:y>0.91025</cdr:y>
    </cdr:to>
    <cdr:sp>
      <cdr:nvSpPr>
        <cdr:cNvPr id="4" name="TextBox 4"/>
        <cdr:cNvSpPr txBox="1">
          <a:spLocks noChangeArrowheads="1"/>
        </cdr:cNvSpPr>
      </cdr:nvSpPr>
      <cdr:spPr>
        <a:xfrm>
          <a:off x="1352550" y="5133975"/>
          <a:ext cx="1181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$8.4</a:t>
          </a:r>
        </a:p>
      </cdr:txBody>
    </cdr:sp>
  </cdr:relSizeAnchor>
  <cdr:relSizeAnchor xmlns:cdr="http://schemas.openxmlformats.org/drawingml/2006/chartDrawing">
    <cdr:from>
      <cdr:x>0.62575</cdr:x>
      <cdr:y>0.38925</cdr:y>
    </cdr:from>
    <cdr:to>
      <cdr:x>0.76225</cdr:x>
      <cdr:y>0.4315</cdr:y>
    </cdr:to>
    <cdr:sp>
      <cdr:nvSpPr>
        <cdr:cNvPr id="5" name="TextBox 5"/>
        <cdr:cNvSpPr txBox="1">
          <a:spLocks noChangeArrowheads="1"/>
        </cdr:cNvSpPr>
      </cdr:nvSpPr>
      <cdr:spPr>
        <a:xfrm>
          <a:off x="5400675" y="2295525"/>
          <a:ext cx="1181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$62.5</a:t>
          </a:r>
        </a:p>
      </cdr:txBody>
    </cdr:sp>
  </cdr:relSizeAnchor>
  <cdr:relSizeAnchor xmlns:cdr="http://schemas.openxmlformats.org/drawingml/2006/chartDrawing">
    <cdr:from>
      <cdr:x>0.3975</cdr:x>
      <cdr:y>0.814</cdr:y>
    </cdr:from>
    <cdr:to>
      <cdr:x>0.5205</cdr:x>
      <cdr:y>0.85725</cdr:y>
    </cdr:to>
    <cdr:sp>
      <cdr:nvSpPr>
        <cdr:cNvPr id="6" name="TextBox 6"/>
        <cdr:cNvSpPr txBox="1">
          <a:spLocks noChangeArrowheads="1"/>
        </cdr:cNvSpPr>
      </cdr:nvSpPr>
      <cdr:spPr>
        <a:xfrm>
          <a:off x="3429000" y="4810125"/>
          <a:ext cx="1066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$17.1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0.17175</cdr:x>
      <cdr:y>0.96175</cdr:y>
    </cdr:from>
    <cdr:to>
      <cdr:x>0.273</cdr:x>
      <cdr:y>0.99775</cdr:y>
    </cdr:to>
    <cdr:sp>
      <cdr:nvSpPr>
        <cdr:cNvPr id="1" name="TextBox 1"/>
        <cdr:cNvSpPr txBox="1">
          <a:spLocks noChangeArrowheads="1"/>
        </cdr:cNvSpPr>
      </cdr:nvSpPr>
      <cdr:spPr>
        <a:xfrm>
          <a:off x="1476375" y="5686425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0.42675</cdr:x>
      <cdr:y>0.96175</cdr:y>
    </cdr:from>
    <cdr:to>
      <cdr:x>0.50025</cdr:x>
      <cdr:y>0.99775</cdr:y>
    </cdr:to>
    <cdr:sp>
      <cdr:nvSpPr>
        <cdr:cNvPr id="2" name="TextBox 2"/>
        <cdr:cNvSpPr txBox="1">
          <a:spLocks noChangeArrowheads="1"/>
        </cdr:cNvSpPr>
      </cdr:nvSpPr>
      <cdr:spPr>
        <a:xfrm>
          <a:off x="3686175" y="5686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0.59825</cdr:x>
      <cdr:y>0.96175</cdr:y>
    </cdr:from>
    <cdr:to>
      <cdr:x>0.8175</cdr:x>
      <cdr:y>0.99775</cdr:y>
    </cdr:to>
    <cdr:sp>
      <cdr:nvSpPr>
        <cdr:cNvPr id="3" name="TextBox 3"/>
        <cdr:cNvSpPr txBox="1">
          <a:spLocks noChangeArrowheads="1"/>
        </cdr:cNvSpPr>
      </cdr:nvSpPr>
      <cdr:spPr>
        <a:xfrm>
          <a:off x="5162550" y="5686425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Institutional &amp; Private</a:t>
          </a:r>
        </a:p>
      </cdr:txBody>
    </cdr:sp>
  </cdr:relSizeAnchor>
  <cdr:relSizeAnchor xmlns:cdr="http://schemas.openxmlformats.org/drawingml/2006/chartDrawing">
    <cdr:from>
      <cdr:x>0.15475</cdr:x>
      <cdr:y>0.8445</cdr:y>
    </cdr:from>
    <cdr:to>
      <cdr:x>0.29125</cdr:x>
      <cdr:y>0.88675</cdr:y>
    </cdr:to>
    <cdr:sp>
      <cdr:nvSpPr>
        <cdr:cNvPr id="4" name="TextBox 7"/>
        <cdr:cNvSpPr txBox="1">
          <a:spLocks noChangeArrowheads="1"/>
        </cdr:cNvSpPr>
      </cdr:nvSpPr>
      <cdr:spPr>
        <a:xfrm>
          <a:off x="1333500" y="4991100"/>
          <a:ext cx="1181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$8.2</a:t>
          </a:r>
        </a:p>
      </cdr:txBody>
    </cdr:sp>
  </cdr:relSizeAnchor>
  <cdr:relSizeAnchor xmlns:cdr="http://schemas.openxmlformats.org/drawingml/2006/chartDrawing">
    <cdr:from>
      <cdr:x>0.622</cdr:x>
      <cdr:y>0.38925</cdr:y>
    </cdr:from>
    <cdr:to>
      <cdr:x>0.7585</cdr:x>
      <cdr:y>0.4315</cdr:y>
    </cdr:to>
    <cdr:sp>
      <cdr:nvSpPr>
        <cdr:cNvPr id="5" name="TextBox 8"/>
        <cdr:cNvSpPr txBox="1">
          <a:spLocks noChangeArrowheads="1"/>
        </cdr:cNvSpPr>
      </cdr:nvSpPr>
      <cdr:spPr>
        <a:xfrm>
          <a:off x="5372100" y="2295525"/>
          <a:ext cx="1181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$45.2</a:t>
          </a:r>
        </a:p>
      </cdr:txBody>
    </cdr:sp>
  </cdr:relSizeAnchor>
  <cdr:relSizeAnchor xmlns:cdr="http://schemas.openxmlformats.org/drawingml/2006/chartDrawing">
    <cdr:from>
      <cdr:x>0.39825</cdr:x>
      <cdr:y>0.8445</cdr:y>
    </cdr:from>
    <cdr:to>
      <cdr:x>0.5215</cdr:x>
      <cdr:y>0.8885</cdr:y>
    </cdr:to>
    <cdr:sp>
      <cdr:nvSpPr>
        <cdr:cNvPr id="6" name="TextBox 10"/>
        <cdr:cNvSpPr txBox="1">
          <a:spLocks noChangeArrowheads="1"/>
        </cdr:cNvSpPr>
      </cdr:nvSpPr>
      <cdr:spPr>
        <a:xfrm>
          <a:off x="3438525" y="4991100"/>
          <a:ext cx="1066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$9.3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</cdr:x>
      <cdr:y>0.96175</cdr:y>
    </cdr:from>
    <cdr:to>
      <cdr:x>0.26925</cdr:x>
      <cdr:y>0.99775</cdr:y>
    </cdr:to>
    <cdr:sp>
      <cdr:nvSpPr>
        <cdr:cNvPr id="1" name="TextBox 1"/>
        <cdr:cNvSpPr txBox="1">
          <a:spLocks noChangeArrowheads="1"/>
        </cdr:cNvSpPr>
      </cdr:nvSpPr>
      <cdr:spPr>
        <a:xfrm>
          <a:off x="1447800" y="5686425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0.42675</cdr:x>
      <cdr:y>0.96175</cdr:y>
    </cdr:from>
    <cdr:to>
      <cdr:x>0.50025</cdr:x>
      <cdr:y>0.99775</cdr:y>
    </cdr:to>
    <cdr:sp>
      <cdr:nvSpPr>
        <cdr:cNvPr id="2" name="TextBox 2"/>
        <cdr:cNvSpPr txBox="1">
          <a:spLocks noChangeArrowheads="1"/>
        </cdr:cNvSpPr>
      </cdr:nvSpPr>
      <cdr:spPr>
        <a:xfrm>
          <a:off x="3686175" y="5686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0.59825</cdr:x>
      <cdr:y>0.96175</cdr:y>
    </cdr:from>
    <cdr:to>
      <cdr:x>0.8175</cdr:x>
      <cdr:y>0.99775</cdr:y>
    </cdr:to>
    <cdr:sp>
      <cdr:nvSpPr>
        <cdr:cNvPr id="3" name="TextBox 3"/>
        <cdr:cNvSpPr txBox="1">
          <a:spLocks noChangeArrowheads="1"/>
        </cdr:cNvSpPr>
      </cdr:nvSpPr>
      <cdr:spPr>
        <a:xfrm>
          <a:off x="5162550" y="5686425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Institutional &amp; Private</a:t>
          </a:r>
        </a:p>
      </cdr:txBody>
    </cdr:sp>
  </cdr:relSizeAnchor>
  <cdr:relSizeAnchor xmlns:cdr="http://schemas.openxmlformats.org/drawingml/2006/chartDrawing">
    <cdr:from>
      <cdr:x>0.224</cdr:x>
      <cdr:y>0.8395</cdr:y>
    </cdr:from>
    <cdr:to>
      <cdr:x>0.3605</cdr:x>
      <cdr:y>0.88175</cdr:y>
    </cdr:to>
    <cdr:sp>
      <cdr:nvSpPr>
        <cdr:cNvPr id="4" name="TextBox 4"/>
        <cdr:cNvSpPr txBox="1">
          <a:spLocks noChangeArrowheads="1"/>
        </cdr:cNvSpPr>
      </cdr:nvSpPr>
      <cdr:spPr>
        <a:xfrm>
          <a:off x="1933575" y="4962525"/>
          <a:ext cx="1181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$0.2</a:t>
          </a:r>
        </a:p>
      </cdr:txBody>
    </cdr:sp>
  </cdr:relSizeAnchor>
  <cdr:relSizeAnchor xmlns:cdr="http://schemas.openxmlformats.org/drawingml/2006/chartDrawing">
    <cdr:from>
      <cdr:x>0.624</cdr:x>
      <cdr:y>0.364</cdr:y>
    </cdr:from>
    <cdr:to>
      <cdr:x>0.76025</cdr:x>
      <cdr:y>0.40625</cdr:y>
    </cdr:to>
    <cdr:sp>
      <cdr:nvSpPr>
        <cdr:cNvPr id="5" name="TextBox 5"/>
        <cdr:cNvSpPr txBox="1">
          <a:spLocks noChangeArrowheads="1"/>
        </cdr:cNvSpPr>
      </cdr:nvSpPr>
      <cdr:spPr>
        <a:xfrm>
          <a:off x="5381625" y="2152650"/>
          <a:ext cx="1181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$17.4</a:t>
          </a:r>
        </a:p>
      </cdr:txBody>
    </cdr:sp>
  </cdr:relSizeAnchor>
  <cdr:relSizeAnchor xmlns:cdr="http://schemas.openxmlformats.org/drawingml/2006/chartDrawing">
    <cdr:from>
      <cdr:x>0.3975</cdr:x>
      <cdr:y>0.71275</cdr:y>
    </cdr:from>
    <cdr:to>
      <cdr:x>0.5205</cdr:x>
      <cdr:y>0.75675</cdr:y>
    </cdr:to>
    <cdr:sp>
      <cdr:nvSpPr>
        <cdr:cNvPr id="6" name="TextBox 6"/>
        <cdr:cNvSpPr txBox="1">
          <a:spLocks noChangeArrowheads="1"/>
        </cdr:cNvSpPr>
      </cdr:nvSpPr>
      <cdr:spPr>
        <a:xfrm>
          <a:off x="3429000" y="4210050"/>
          <a:ext cx="1066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$7.8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</cdr:x>
      <cdr:y>0.96425</cdr:y>
    </cdr:from>
    <cdr:to>
      <cdr:x>0.26125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5715000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0.414</cdr:x>
      <cdr:y>0.96425</cdr:y>
    </cdr:from>
    <cdr:to>
      <cdr:x>0.4875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571875" y="57150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0.5895</cdr:x>
      <cdr:y>0.96425</cdr:y>
    </cdr:from>
    <cdr:to>
      <cdr:x>0.80875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5095875" y="5715000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Work Study</a:t>
          </a:r>
        </a:p>
      </cdr:txBody>
    </cdr:sp>
  </cdr:relSizeAnchor>
  <cdr:relSizeAnchor xmlns:cdr="http://schemas.openxmlformats.org/drawingml/2006/chartDrawing">
    <cdr:from>
      <cdr:x>0.17525</cdr:x>
      <cdr:y>0.51925</cdr:y>
    </cdr:from>
    <cdr:to>
      <cdr:x>0.24875</cdr:x>
      <cdr:y>0.578</cdr:y>
    </cdr:to>
    <cdr:sp>
      <cdr:nvSpPr>
        <cdr:cNvPr id="4" name="TextBox 4"/>
        <cdr:cNvSpPr txBox="1">
          <a:spLocks noChangeArrowheads="1"/>
        </cdr:cNvSpPr>
      </cdr:nvSpPr>
      <cdr:spPr>
        <a:xfrm>
          <a:off x="1514475" y="3076575"/>
          <a:ext cx="6381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$88.0</a:t>
          </a:r>
        </a:p>
      </cdr:txBody>
    </cdr:sp>
  </cdr:relSizeAnchor>
  <cdr:relSizeAnchor xmlns:cdr="http://schemas.openxmlformats.org/drawingml/2006/chartDrawing">
    <cdr:from>
      <cdr:x>0.397</cdr:x>
      <cdr:y>0.40175</cdr:y>
    </cdr:from>
    <cdr:to>
      <cdr:x>0.48725</cdr:x>
      <cdr:y>0.4685</cdr:y>
    </cdr:to>
    <cdr:sp>
      <cdr:nvSpPr>
        <cdr:cNvPr id="5" name="TextBox 5"/>
        <cdr:cNvSpPr txBox="1">
          <a:spLocks noChangeArrowheads="1"/>
        </cdr:cNvSpPr>
      </cdr:nvSpPr>
      <cdr:spPr>
        <a:xfrm>
          <a:off x="3429000" y="2381250"/>
          <a:ext cx="7810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$120.0</a:t>
          </a:r>
        </a:p>
      </cdr:txBody>
    </cdr:sp>
  </cdr:relSizeAnchor>
  <cdr:relSizeAnchor xmlns:cdr="http://schemas.openxmlformats.org/drawingml/2006/chartDrawing">
    <cdr:from>
      <cdr:x>0.68325</cdr:x>
      <cdr:y>0.893</cdr:y>
    </cdr:from>
    <cdr:to>
      <cdr:x>0.749</cdr:x>
      <cdr:y>0.9435</cdr:y>
    </cdr:to>
    <cdr:sp>
      <cdr:nvSpPr>
        <cdr:cNvPr id="6" name="TextBox 6"/>
        <cdr:cNvSpPr txBox="1">
          <a:spLocks noChangeArrowheads="1"/>
        </cdr:cNvSpPr>
      </cdr:nvSpPr>
      <cdr:spPr>
        <a:xfrm>
          <a:off x="5905500" y="5295900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1%</a:t>
          </a:r>
        </a:p>
      </cdr:txBody>
    </cdr:sp>
  </cdr:relSizeAnchor>
  <cdr:relSizeAnchor xmlns:cdr="http://schemas.openxmlformats.org/drawingml/2006/chartDrawing">
    <cdr:from>
      <cdr:x>0.17525</cdr:x>
      <cdr:y>0.60325</cdr:y>
    </cdr:from>
    <cdr:to>
      <cdr:x>0.24875</cdr:x>
      <cdr:y>0.662</cdr:y>
    </cdr:to>
    <cdr:sp>
      <cdr:nvSpPr>
        <cdr:cNvPr id="7" name="TextBox 7"/>
        <cdr:cNvSpPr txBox="1">
          <a:spLocks noChangeArrowheads="1"/>
        </cdr:cNvSpPr>
      </cdr:nvSpPr>
      <cdr:spPr>
        <a:xfrm>
          <a:off x="1514475" y="3571875"/>
          <a:ext cx="6381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42%</a:t>
          </a:r>
        </a:p>
      </cdr:txBody>
    </cdr:sp>
  </cdr:relSizeAnchor>
  <cdr:relSizeAnchor xmlns:cdr="http://schemas.openxmlformats.org/drawingml/2006/chartDrawing">
    <cdr:from>
      <cdr:x>0.4235</cdr:x>
      <cdr:y>0.50625</cdr:y>
    </cdr:from>
    <cdr:to>
      <cdr:x>0.497</cdr:x>
      <cdr:y>0.56</cdr:y>
    </cdr:to>
    <cdr:sp>
      <cdr:nvSpPr>
        <cdr:cNvPr id="8" name="TextBox 8"/>
        <cdr:cNvSpPr txBox="1">
          <a:spLocks noChangeArrowheads="1"/>
        </cdr:cNvSpPr>
      </cdr:nvSpPr>
      <cdr:spPr>
        <a:xfrm>
          <a:off x="3657600" y="3000375"/>
          <a:ext cx="638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57%</a:t>
          </a:r>
        </a:p>
      </cdr:txBody>
    </cdr:sp>
  </cdr:relSizeAnchor>
  <cdr:relSizeAnchor xmlns:cdr="http://schemas.openxmlformats.org/drawingml/2006/chartDrawing">
    <cdr:from>
      <cdr:x>0.70225</cdr:x>
      <cdr:y>0.8425</cdr:y>
    </cdr:from>
    <cdr:to>
      <cdr:x>0.768</cdr:x>
      <cdr:y>0.893</cdr:y>
    </cdr:to>
    <cdr:sp>
      <cdr:nvSpPr>
        <cdr:cNvPr id="9" name="TextBox 9"/>
        <cdr:cNvSpPr txBox="1">
          <a:spLocks noChangeArrowheads="1"/>
        </cdr:cNvSpPr>
      </cdr:nvSpPr>
      <cdr:spPr>
        <a:xfrm>
          <a:off x="6067425" y="4991100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$2.0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0.01925</cdr:x>
      <cdr:y>0.84775</cdr:y>
    </cdr:from>
    <cdr:to>
      <cdr:x>0.29025</cdr:x>
      <cdr:y>0.99525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3714750"/>
          <a:ext cx="11334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Not
Receiving Aid
</a:t>
          </a:r>
          <a:r>
            <a:rPr lang="en-US" cap="none" sz="1075" b="1" i="0" u="none" baseline="0">
              <a:latin typeface="Arial"/>
              <a:ea typeface="Arial"/>
              <a:cs typeface="Arial"/>
            </a:rPr>
            <a:t>5,400 (51%)</a:t>
          </a:r>
          <a:r>
            <a:rPr lang="en-US" cap="none" sz="1150" b="1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0.69825</cdr:x>
      <cdr:y>0.188</cdr:y>
    </cdr:from>
    <cdr:to>
      <cdr:x>0.99675</cdr:x>
      <cdr:y>0.28125</cdr:y>
    </cdr:to>
    <cdr:sp>
      <cdr:nvSpPr>
        <cdr:cNvPr id="2" name="TextBox 2"/>
        <cdr:cNvSpPr txBox="1">
          <a:spLocks noChangeArrowheads="1"/>
        </cdr:cNvSpPr>
      </cdr:nvSpPr>
      <cdr:spPr>
        <a:xfrm>
          <a:off x="2914650" y="819150"/>
          <a:ext cx="12477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Receiving Aid
</a:t>
          </a:r>
          <a:r>
            <a:rPr lang="en-US" cap="none" sz="1075" b="1" i="0" u="none" baseline="0">
              <a:latin typeface="Arial"/>
              <a:ea typeface="Arial"/>
              <a:cs typeface="Arial"/>
            </a:rPr>
            <a:t>5,112 (49%)
3,418 (37%)</a:t>
          </a:r>
          <a:r>
            <a:rPr lang="en-US" cap="none" sz="1150" b="1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0.99775</cdr:x>
      <cdr:y>0.13875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41719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Percent of Enrolled Graduate &amp; Professional Students
Receiving Aid</a:t>
          </a:r>
          <a:r>
            <a:rPr lang="en-US" cap="none" sz="115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Total Population of Graduate &amp; Professional Students = 10,512</a:t>
          </a:r>
        </a:p>
      </cdr:txBody>
    </cdr:sp>
  </cdr:relSizeAnchor>
  <cdr:relSizeAnchor xmlns:cdr="http://schemas.openxmlformats.org/drawingml/2006/chartDrawing">
    <cdr:from>
      <cdr:x>0.2455</cdr:x>
      <cdr:y>0.7265</cdr:y>
    </cdr:from>
    <cdr:to>
      <cdr:x>0.6395</cdr:x>
      <cdr:y>0.874</cdr:y>
    </cdr:to>
    <cdr:sp>
      <cdr:nvSpPr>
        <cdr:cNvPr id="4" name="TextBox 4"/>
        <cdr:cNvSpPr txBox="1">
          <a:spLocks noChangeArrowheads="1"/>
        </cdr:cNvSpPr>
      </cdr:nvSpPr>
      <cdr:spPr>
        <a:xfrm>
          <a:off x="1019175" y="3181350"/>
          <a:ext cx="164782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150" b="1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</cdr:x>
      <cdr:y>0.96425</cdr:y>
    </cdr:from>
    <cdr:to>
      <cdr:x>0.26125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5715000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0.414</cdr:x>
      <cdr:y>0.96425</cdr:y>
    </cdr:from>
    <cdr:to>
      <cdr:x>0.4875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571875" y="57150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0.5895</cdr:x>
      <cdr:y>0.96425</cdr:y>
    </cdr:from>
    <cdr:to>
      <cdr:x>0.80875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5095875" y="5715000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Work Study</a:t>
          </a:r>
        </a:p>
      </cdr:txBody>
    </cdr:sp>
  </cdr:relSizeAnchor>
  <cdr:relSizeAnchor xmlns:cdr="http://schemas.openxmlformats.org/drawingml/2006/chartDrawing">
    <cdr:from>
      <cdr:x>0.17525</cdr:x>
      <cdr:y>0.3845</cdr:y>
    </cdr:from>
    <cdr:to>
      <cdr:x>0.24875</cdr:x>
      <cdr:y>0.44325</cdr:y>
    </cdr:to>
    <cdr:sp>
      <cdr:nvSpPr>
        <cdr:cNvPr id="4" name="TextBox 4"/>
        <cdr:cNvSpPr txBox="1">
          <a:spLocks noChangeArrowheads="1"/>
        </cdr:cNvSpPr>
      </cdr:nvSpPr>
      <cdr:spPr>
        <a:xfrm>
          <a:off x="1514475" y="2276475"/>
          <a:ext cx="6381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$62.7</a:t>
          </a:r>
        </a:p>
      </cdr:txBody>
    </cdr:sp>
  </cdr:relSizeAnchor>
  <cdr:relSizeAnchor xmlns:cdr="http://schemas.openxmlformats.org/drawingml/2006/chartDrawing">
    <cdr:from>
      <cdr:x>0.414</cdr:x>
      <cdr:y>0.66675</cdr:y>
    </cdr:from>
    <cdr:to>
      <cdr:x>0.4875</cdr:x>
      <cdr:y>0.7205</cdr:y>
    </cdr:to>
    <cdr:sp>
      <cdr:nvSpPr>
        <cdr:cNvPr id="5" name="TextBox 5"/>
        <cdr:cNvSpPr txBox="1">
          <a:spLocks noChangeArrowheads="1"/>
        </cdr:cNvSpPr>
      </cdr:nvSpPr>
      <cdr:spPr>
        <a:xfrm>
          <a:off x="3571875" y="3952875"/>
          <a:ext cx="638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$37.3</a:t>
          </a:r>
        </a:p>
      </cdr:txBody>
    </cdr:sp>
  </cdr:relSizeAnchor>
  <cdr:relSizeAnchor xmlns:cdr="http://schemas.openxmlformats.org/drawingml/2006/chartDrawing">
    <cdr:from>
      <cdr:x>0.705</cdr:x>
      <cdr:y>0.88275</cdr:y>
    </cdr:from>
    <cdr:to>
      <cdr:x>0.77075</cdr:x>
      <cdr:y>0.93325</cdr:y>
    </cdr:to>
    <cdr:sp>
      <cdr:nvSpPr>
        <cdr:cNvPr id="6" name="TextBox 6"/>
        <cdr:cNvSpPr txBox="1">
          <a:spLocks noChangeArrowheads="1"/>
        </cdr:cNvSpPr>
      </cdr:nvSpPr>
      <cdr:spPr>
        <a:xfrm>
          <a:off x="6096000" y="5229225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2%</a:t>
          </a:r>
        </a:p>
      </cdr:txBody>
    </cdr:sp>
  </cdr:relSizeAnchor>
  <cdr:relSizeAnchor xmlns:cdr="http://schemas.openxmlformats.org/drawingml/2006/chartDrawing">
    <cdr:from>
      <cdr:x>0.17525</cdr:x>
      <cdr:y>0.466</cdr:y>
    </cdr:from>
    <cdr:to>
      <cdr:x>0.24875</cdr:x>
      <cdr:y>0.52475</cdr:y>
    </cdr:to>
    <cdr:sp>
      <cdr:nvSpPr>
        <cdr:cNvPr id="7" name="TextBox 7"/>
        <cdr:cNvSpPr txBox="1">
          <a:spLocks noChangeArrowheads="1"/>
        </cdr:cNvSpPr>
      </cdr:nvSpPr>
      <cdr:spPr>
        <a:xfrm>
          <a:off x="1514475" y="2762250"/>
          <a:ext cx="6381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62%</a:t>
          </a:r>
        </a:p>
      </cdr:txBody>
    </cdr:sp>
  </cdr:relSizeAnchor>
  <cdr:relSizeAnchor xmlns:cdr="http://schemas.openxmlformats.org/drawingml/2006/chartDrawing">
    <cdr:from>
      <cdr:x>0.4235</cdr:x>
      <cdr:y>0.73275</cdr:y>
    </cdr:from>
    <cdr:to>
      <cdr:x>0.497</cdr:x>
      <cdr:y>0.7865</cdr:y>
    </cdr:to>
    <cdr:sp>
      <cdr:nvSpPr>
        <cdr:cNvPr id="8" name="TextBox 8"/>
        <cdr:cNvSpPr txBox="1">
          <a:spLocks noChangeArrowheads="1"/>
        </cdr:cNvSpPr>
      </cdr:nvSpPr>
      <cdr:spPr>
        <a:xfrm>
          <a:off x="3657600" y="4343400"/>
          <a:ext cx="638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36%</a:t>
          </a:r>
        </a:p>
      </cdr:txBody>
    </cdr:sp>
  </cdr:relSizeAnchor>
  <cdr:relSizeAnchor xmlns:cdr="http://schemas.openxmlformats.org/drawingml/2006/chartDrawing">
    <cdr:from>
      <cdr:x>0.7145</cdr:x>
      <cdr:y>0.83225</cdr:y>
    </cdr:from>
    <cdr:to>
      <cdr:x>0.78025</cdr:x>
      <cdr:y>0.88275</cdr:y>
    </cdr:to>
    <cdr:sp>
      <cdr:nvSpPr>
        <cdr:cNvPr id="9" name="TextBox 9"/>
        <cdr:cNvSpPr txBox="1">
          <a:spLocks noChangeArrowheads="1"/>
        </cdr:cNvSpPr>
      </cdr:nvSpPr>
      <cdr:spPr>
        <a:xfrm>
          <a:off x="6172200" y="4933950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$1.6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</cdr:x>
      <cdr:y>0.96425</cdr:y>
    </cdr:from>
    <cdr:to>
      <cdr:x>0.26125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5715000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0.414</cdr:x>
      <cdr:y>0.96425</cdr:y>
    </cdr:from>
    <cdr:to>
      <cdr:x>0.4875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571875" y="57150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0.5895</cdr:x>
      <cdr:y>0.96425</cdr:y>
    </cdr:from>
    <cdr:to>
      <cdr:x>0.80875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5095875" y="5715000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Work Study</a:t>
          </a:r>
        </a:p>
      </cdr:txBody>
    </cdr:sp>
  </cdr:relSizeAnchor>
  <cdr:relSizeAnchor xmlns:cdr="http://schemas.openxmlformats.org/drawingml/2006/chartDrawing">
    <cdr:from>
      <cdr:x>0.1715</cdr:x>
      <cdr:y>0.791</cdr:y>
    </cdr:from>
    <cdr:to>
      <cdr:x>0.245</cdr:x>
      <cdr:y>0.84975</cdr:y>
    </cdr:to>
    <cdr:sp>
      <cdr:nvSpPr>
        <cdr:cNvPr id="4" name="TextBox 4"/>
        <cdr:cNvSpPr txBox="1">
          <a:spLocks noChangeArrowheads="1"/>
        </cdr:cNvSpPr>
      </cdr:nvSpPr>
      <cdr:spPr>
        <a:xfrm>
          <a:off x="1476375" y="4686300"/>
          <a:ext cx="6381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$25.4</a:t>
          </a:r>
        </a:p>
      </cdr:txBody>
    </cdr:sp>
  </cdr:relSizeAnchor>
  <cdr:relSizeAnchor xmlns:cdr="http://schemas.openxmlformats.org/drawingml/2006/chartDrawing">
    <cdr:from>
      <cdr:x>0.414</cdr:x>
      <cdr:y>0.3845</cdr:y>
    </cdr:from>
    <cdr:to>
      <cdr:x>0.4875</cdr:x>
      <cdr:y>0.474</cdr:y>
    </cdr:to>
    <cdr:sp>
      <cdr:nvSpPr>
        <cdr:cNvPr id="5" name="TextBox 5"/>
        <cdr:cNvSpPr txBox="1">
          <a:spLocks noChangeArrowheads="1"/>
        </cdr:cNvSpPr>
      </cdr:nvSpPr>
      <cdr:spPr>
        <a:xfrm>
          <a:off x="3571875" y="2276475"/>
          <a:ext cx="6381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$82.7</a:t>
          </a:r>
        </a:p>
      </cdr:txBody>
    </cdr:sp>
  </cdr:relSizeAnchor>
  <cdr:relSizeAnchor xmlns:cdr="http://schemas.openxmlformats.org/drawingml/2006/chartDrawing">
    <cdr:from>
      <cdr:x>0.6965</cdr:x>
      <cdr:y>0.90075</cdr:y>
    </cdr:from>
    <cdr:to>
      <cdr:x>0.76225</cdr:x>
      <cdr:y>0.95125</cdr:y>
    </cdr:to>
    <cdr:sp>
      <cdr:nvSpPr>
        <cdr:cNvPr id="6" name="TextBox 6"/>
        <cdr:cNvSpPr txBox="1">
          <a:spLocks noChangeArrowheads="1"/>
        </cdr:cNvSpPr>
      </cdr:nvSpPr>
      <cdr:spPr>
        <a:xfrm>
          <a:off x="6019800" y="5343525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1%</a:t>
          </a:r>
        </a:p>
      </cdr:txBody>
    </cdr:sp>
  </cdr:relSizeAnchor>
  <cdr:relSizeAnchor xmlns:cdr="http://schemas.openxmlformats.org/drawingml/2006/chartDrawing">
    <cdr:from>
      <cdr:x>0.1715</cdr:x>
      <cdr:y>0.85025</cdr:y>
    </cdr:from>
    <cdr:to>
      <cdr:x>0.246</cdr:x>
      <cdr:y>0.909</cdr:y>
    </cdr:to>
    <cdr:sp>
      <cdr:nvSpPr>
        <cdr:cNvPr id="7" name="TextBox 7"/>
        <cdr:cNvSpPr txBox="1">
          <a:spLocks noChangeArrowheads="1"/>
        </cdr:cNvSpPr>
      </cdr:nvSpPr>
      <cdr:spPr>
        <a:xfrm>
          <a:off x="1476375" y="5038725"/>
          <a:ext cx="6477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23%</a:t>
          </a:r>
        </a:p>
      </cdr:txBody>
    </cdr:sp>
  </cdr:relSizeAnchor>
  <cdr:relSizeAnchor xmlns:cdr="http://schemas.openxmlformats.org/drawingml/2006/chartDrawing">
    <cdr:from>
      <cdr:x>0.414</cdr:x>
      <cdr:y>0.496</cdr:y>
    </cdr:from>
    <cdr:to>
      <cdr:x>0.4875</cdr:x>
      <cdr:y>0.54975</cdr:y>
    </cdr:to>
    <cdr:sp>
      <cdr:nvSpPr>
        <cdr:cNvPr id="8" name="TextBox 8"/>
        <cdr:cNvSpPr txBox="1">
          <a:spLocks noChangeArrowheads="1"/>
        </cdr:cNvSpPr>
      </cdr:nvSpPr>
      <cdr:spPr>
        <a:xfrm>
          <a:off x="3571875" y="2943225"/>
          <a:ext cx="638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76%</a:t>
          </a:r>
        </a:p>
      </cdr:txBody>
    </cdr:sp>
  </cdr:relSizeAnchor>
  <cdr:relSizeAnchor xmlns:cdr="http://schemas.openxmlformats.org/drawingml/2006/chartDrawing">
    <cdr:from>
      <cdr:x>0.707</cdr:x>
      <cdr:y>0.85025</cdr:y>
    </cdr:from>
    <cdr:to>
      <cdr:x>0.77275</cdr:x>
      <cdr:y>0.90075</cdr:y>
    </cdr:to>
    <cdr:sp>
      <cdr:nvSpPr>
        <cdr:cNvPr id="9" name="TextBox 9"/>
        <cdr:cNvSpPr txBox="1">
          <a:spLocks noChangeArrowheads="1"/>
        </cdr:cNvSpPr>
      </cdr:nvSpPr>
      <cdr:spPr>
        <a:xfrm>
          <a:off x="6105525" y="5038725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$0.5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0.17175</cdr:x>
      <cdr:y>0.96175</cdr:y>
    </cdr:from>
    <cdr:to>
      <cdr:x>0.273</cdr:x>
      <cdr:y>0.99775</cdr:y>
    </cdr:to>
    <cdr:sp>
      <cdr:nvSpPr>
        <cdr:cNvPr id="1" name="TextBox 1"/>
        <cdr:cNvSpPr txBox="1">
          <a:spLocks noChangeArrowheads="1"/>
        </cdr:cNvSpPr>
      </cdr:nvSpPr>
      <cdr:spPr>
        <a:xfrm>
          <a:off x="1476375" y="5686425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0.42675</cdr:x>
      <cdr:y>0.96175</cdr:y>
    </cdr:from>
    <cdr:to>
      <cdr:x>0.50025</cdr:x>
      <cdr:y>0.99775</cdr:y>
    </cdr:to>
    <cdr:sp>
      <cdr:nvSpPr>
        <cdr:cNvPr id="2" name="TextBox 2"/>
        <cdr:cNvSpPr txBox="1">
          <a:spLocks noChangeArrowheads="1"/>
        </cdr:cNvSpPr>
      </cdr:nvSpPr>
      <cdr:spPr>
        <a:xfrm>
          <a:off x="3686175" y="5686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0.59825</cdr:x>
      <cdr:y>0.96175</cdr:y>
    </cdr:from>
    <cdr:to>
      <cdr:x>0.8175</cdr:x>
      <cdr:y>0.99775</cdr:y>
    </cdr:to>
    <cdr:sp>
      <cdr:nvSpPr>
        <cdr:cNvPr id="3" name="TextBox 3"/>
        <cdr:cNvSpPr txBox="1">
          <a:spLocks noChangeArrowheads="1"/>
        </cdr:cNvSpPr>
      </cdr:nvSpPr>
      <cdr:spPr>
        <a:xfrm>
          <a:off x="5162550" y="5686425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Work Study</a:t>
          </a:r>
        </a:p>
      </cdr:txBody>
    </cdr:sp>
  </cdr:relSizeAnchor>
  <cdr:relSizeAnchor xmlns:cdr="http://schemas.openxmlformats.org/drawingml/2006/chartDrawing">
    <cdr:from>
      <cdr:x>0.17175</cdr:x>
      <cdr:y>0.59275</cdr:y>
    </cdr:from>
    <cdr:to>
      <cdr:x>0.24525</cdr:x>
      <cdr:y>0.71025</cdr:y>
    </cdr:to>
    <cdr:sp>
      <cdr:nvSpPr>
        <cdr:cNvPr id="4" name="TextBox 4"/>
        <cdr:cNvSpPr txBox="1">
          <a:spLocks noChangeArrowheads="1"/>
        </cdr:cNvSpPr>
      </cdr:nvSpPr>
      <cdr:spPr>
        <a:xfrm>
          <a:off x="1476375" y="3505200"/>
          <a:ext cx="63817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$64.3</a:t>
          </a:r>
        </a:p>
      </cdr:txBody>
    </cdr:sp>
  </cdr:relSizeAnchor>
  <cdr:relSizeAnchor xmlns:cdr="http://schemas.openxmlformats.org/drawingml/2006/chartDrawing">
    <cdr:from>
      <cdr:x>0.4145</cdr:x>
      <cdr:y>0.34625</cdr:y>
    </cdr:from>
    <cdr:to>
      <cdr:x>0.488</cdr:x>
      <cdr:y>0.46375</cdr:y>
    </cdr:to>
    <cdr:sp>
      <cdr:nvSpPr>
        <cdr:cNvPr id="5" name="TextBox 5"/>
        <cdr:cNvSpPr txBox="1">
          <a:spLocks noChangeArrowheads="1"/>
        </cdr:cNvSpPr>
      </cdr:nvSpPr>
      <cdr:spPr>
        <a:xfrm>
          <a:off x="3571875" y="2047875"/>
          <a:ext cx="63817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 $96.5</a:t>
          </a:r>
        </a:p>
      </cdr:txBody>
    </cdr:sp>
  </cdr:relSizeAnchor>
  <cdr:relSizeAnchor xmlns:cdr="http://schemas.openxmlformats.org/drawingml/2006/chartDrawing">
    <cdr:from>
      <cdr:x>0.7035</cdr:x>
      <cdr:y>0.8775</cdr:y>
    </cdr:from>
    <cdr:to>
      <cdr:x>0.76925</cdr:x>
      <cdr:y>0.928</cdr:y>
    </cdr:to>
    <cdr:sp>
      <cdr:nvSpPr>
        <cdr:cNvPr id="6" name="TextBox 6"/>
        <cdr:cNvSpPr txBox="1">
          <a:spLocks noChangeArrowheads="1"/>
        </cdr:cNvSpPr>
      </cdr:nvSpPr>
      <cdr:spPr>
        <a:xfrm>
          <a:off x="6076950" y="5181600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1%</a:t>
          </a:r>
        </a:p>
      </cdr:txBody>
    </cdr:sp>
  </cdr:relSizeAnchor>
  <cdr:relSizeAnchor xmlns:cdr="http://schemas.openxmlformats.org/drawingml/2006/chartDrawing">
    <cdr:from>
      <cdr:x>0.17175</cdr:x>
      <cdr:y>0.7305</cdr:y>
    </cdr:from>
    <cdr:to>
      <cdr:x>0.24525</cdr:x>
      <cdr:y>0.78925</cdr:y>
    </cdr:to>
    <cdr:sp>
      <cdr:nvSpPr>
        <cdr:cNvPr id="7" name="TextBox 7"/>
        <cdr:cNvSpPr txBox="1">
          <a:spLocks noChangeArrowheads="1"/>
        </cdr:cNvSpPr>
      </cdr:nvSpPr>
      <cdr:spPr>
        <a:xfrm>
          <a:off x="1476375" y="4314825"/>
          <a:ext cx="6381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40%</a:t>
          </a:r>
        </a:p>
      </cdr:txBody>
    </cdr:sp>
  </cdr:relSizeAnchor>
  <cdr:relSizeAnchor xmlns:cdr="http://schemas.openxmlformats.org/drawingml/2006/chartDrawing">
    <cdr:from>
      <cdr:x>0.4145</cdr:x>
      <cdr:y>0.48125</cdr:y>
    </cdr:from>
    <cdr:to>
      <cdr:x>0.488</cdr:x>
      <cdr:y>0.53525</cdr:y>
    </cdr:to>
    <cdr:sp>
      <cdr:nvSpPr>
        <cdr:cNvPr id="8" name="TextBox 8"/>
        <cdr:cNvSpPr txBox="1">
          <a:spLocks noChangeArrowheads="1"/>
        </cdr:cNvSpPr>
      </cdr:nvSpPr>
      <cdr:spPr>
        <a:xfrm>
          <a:off x="3571875" y="2838450"/>
          <a:ext cx="6381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 59%</a:t>
          </a:r>
        </a:p>
      </cdr:txBody>
    </cdr:sp>
  </cdr:relSizeAnchor>
  <cdr:relSizeAnchor xmlns:cdr="http://schemas.openxmlformats.org/drawingml/2006/chartDrawing">
    <cdr:from>
      <cdr:x>0.73</cdr:x>
      <cdr:y>0.82675</cdr:y>
    </cdr:from>
    <cdr:to>
      <cdr:x>0.79575</cdr:x>
      <cdr:y>0.87725</cdr:y>
    </cdr:to>
    <cdr:sp>
      <cdr:nvSpPr>
        <cdr:cNvPr id="9" name="TextBox 9"/>
        <cdr:cNvSpPr txBox="1">
          <a:spLocks noChangeArrowheads="1"/>
        </cdr:cNvSpPr>
      </cdr:nvSpPr>
      <cdr:spPr>
        <a:xfrm>
          <a:off x="6305550" y="4886325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$2.5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</cdr:x>
      <cdr:y>0.96175</cdr:y>
    </cdr:from>
    <cdr:to>
      <cdr:x>0.27325</cdr:x>
      <cdr:y>0.99775</cdr:y>
    </cdr:to>
    <cdr:sp>
      <cdr:nvSpPr>
        <cdr:cNvPr id="1" name="TextBox 1"/>
        <cdr:cNvSpPr txBox="1">
          <a:spLocks noChangeArrowheads="1"/>
        </cdr:cNvSpPr>
      </cdr:nvSpPr>
      <cdr:spPr>
        <a:xfrm>
          <a:off x="1485900" y="5686425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0.4265</cdr:x>
      <cdr:y>0.96175</cdr:y>
    </cdr:from>
    <cdr:to>
      <cdr:x>0.5</cdr:x>
      <cdr:y>0.99775</cdr:y>
    </cdr:to>
    <cdr:sp>
      <cdr:nvSpPr>
        <cdr:cNvPr id="2" name="TextBox 2"/>
        <cdr:cNvSpPr txBox="1">
          <a:spLocks noChangeArrowheads="1"/>
        </cdr:cNvSpPr>
      </cdr:nvSpPr>
      <cdr:spPr>
        <a:xfrm>
          <a:off x="3676650" y="5686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0.59825</cdr:x>
      <cdr:y>0.96175</cdr:y>
    </cdr:from>
    <cdr:to>
      <cdr:x>0.8175</cdr:x>
      <cdr:y>0.99775</cdr:y>
    </cdr:to>
    <cdr:sp>
      <cdr:nvSpPr>
        <cdr:cNvPr id="3" name="TextBox 3"/>
        <cdr:cNvSpPr txBox="1">
          <a:spLocks noChangeArrowheads="1"/>
        </cdr:cNvSpPr>
      </cdr:nvSpPr>
      <cdr:spPr>
        <a:xfrm>
          <a:off x="5162550" y="5686425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Work Study</a:t>
          </a:r>
        </a:p>
      </cdr:txBody>
    </cdr:sp>
  </cdr:relSizeAnchor>
  <cdr:relSizeAnchor xmlns:cdr="http://schemas.openxmlformats.org/drawingml/2006/chartDrawing">
    <cdr:from>
      <cdr:x>0.18525</cdr:x>
      <cdr:y>0.412</cdr:y>
    </cdr:from>
    <cdr:to>
      <cdr:x>0.25875</cdr:x>
      <cdr:y>0.47075</cdr:y>
    </cdr:to>
    <cdr:sp>
      <cdr:nvSpPr>
        <cdr:cNvPr id="4" name="TextBox 4"/>
        <cdr:cNvSpPr txBox="1">
          <a:spLocks noChangeArrowheads="1"/>
        </cdr:cNvSpPr>
      </cdr:nvSpPr>
      <cdr:spPr>
        <a:xfrm>
          <a:off x="1600200" y="2428875"/>
          <a:ext cx="6381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$41.8</a:t>
          </a:r>
        </a:p>
      </cdr:txBody>
    </cdr:sp>
  </cdr:relSizeAnchor>
  <cdr:relSizeAnchor xmlns:cdr="http://schemas.openxmlformats.org/drawingml/2006/chartDrawing">
    <cdr:from>
      <cdr:x>0.418</cdr:x>
      <cdr:y>0.63075</cdr:y>
    </cdr:from>
    <cdr:to>
      <cdr:x>0.4915</cdr:x>
      <cdr:y>0.7335</cdr:y>
    </cdr:to>
    <cdr:sp>
      <cdr:nvSpPr>
        <cdr:cNvPr id="5" name="TextBox 5"/>
        <cdr:cNvSpPr txBox="1">
          <a:spLocks noChangeArrowheads="1"/>
        </cdr:cNvSpPr>
      </cdr:nvSpPr>
      <cdr:spPr>
        <a:xfrm>
          <a:off x="3609975" y="3724275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$22.2</a:t>
          </a:r>
        </a:p>
      </cdr:txBody>
    </cdr:sp>
  </cdr:relSizeAnchor>
  <cdr:relSizeAnchor xmlns:cdr="http://schemas.openxmlformats.org/drawingml/2006/chartDrawing">
    <cdr:from>
      <cdr:x>0.7</cdr:x>
      <cdr:y>0.88325</cdr:y>
    </cdr:from>
    <cdr:to>
      <cdr:x>0.76575</cdr:x>
      <cdr:y>0.94525</cdr:y>
    </cdr:to>
    <cdr:sp>
      <cdr:nvSpPr>
        <cdr:cNvPr id="6" name="TextBox 6"/>
        <cdr:cNvSpPr txBox="1">
          <a:spLocks noChangeArrowheads="1"/>
        </cdr:cNvSpPr>
      </cdr:nvSpPr>
      <cdr:spPr>
        <a:xfrm>
          <a:off x="6038850" y="5219700"/>
          <a:ext cx="5715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2%</a:t>
          </a:r>
        </a:p>
      </cdr:txBody>
    </cdr:sp>
  </cdr:relSizeAnchor>
  <cdr:relSizeAnchor xmlns:cdr="http://schemas.openxmlformats.org/drawingml/2006/chartDrawing">
    <cdr:from>
      <cdr:x>0.18525</cdr:x>
      <cdr:y>0.4915</cdr:y>
    </cdr:from>
    <cdr:to>
      <cdr:x>0.25875</cdr:x>
      <cdr:y>0.55025</cdr:y>
    </cdr:to>
    <cdr:sp>
      <cdr:nvSpPr>
        <cdr:cNvPr id="7" name="TextBox 7"/>
        <cdr:cNvSpPr txBox="1">
          <a:spLocks noChangeArrowheads="1"/>
        </cdr:cNvSpPr>
      </cdr:nvSpPr>
      <cdr:spPr>
        <a:xfrm>
          <a:off x="1600200" y="2905125"/>
          <a:ext cx="6381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64%</a:t>
          </a:r>
        </a:p>
      </cdr:txBody>
    </cdr:sp>
  </cdr:relSizeAnchor>
  <cdr:relSizeAnchor xmlns:cdr="http://schemas.openxmlformats.org/drawingml/2006/chartDrawing">
    <cdr:from>
      <cdr:x>0.418</cdr:x>
      <cdr:y>0.75325</cdr:y>
    </cdr:from>
    <cdr:to>
      <cdr:x>0.4915</cdr:x>
      <cdr:y>0.80725</cdr:y>
    </cdr:to>
    <cdr:sp>
      <cdr:nvSpPr>
        <cdr:cNvPr id="8" name="TextBox 8"/>
        <cdr:cNvSpPr txBox="1">
          <a:spLocks noChangeArrowheads="1"/>
        </cdr:cNvSpPr>
      </cdr:nvSpPr>
      <cdr:spPr>
        <a:xfrm>
          <a:off x="3609975" y="4448175"/>
          <a:ext cx="6381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 34%</a:t>
          </a:r>
        </a:p>
      </cdr:txBody>
    </cdr:sp>
  </cdr:relSizeAnchor>
  <cdr:relSizeAnchor xmlns:cdr="http://schemas.openxmlformats.org/drawingml/2006/chartDrawing">
    <cdr:from>
      <cdr:x>0.7085</cdr:x>
      <cdr:y>0.83425</cdr:y>
    </cdr:from>
    <cdr:to>
      <cdr:x>0.792</cdr:x>
      <cdr:y>0.88325</cdr:y>
    </cdr:to>
    <cdr:sp>
      <cdr:nvSpPr>
        <cdr:cNvPr id="9" name="TextBox 9"/>
        <cdr:cNvSpPr txBox="1">
          <a:spLocks noChangeArrowheads="1"/>
        </cdr:cNvSpPr>
      </cdr:nvSpPr>
      <cdr:spPr>
        <a:xfrm>
          <a:off x="6115050" y="4933950"/>
          <a:ext cx="723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$1.6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0.17175</cdr:x>
      <cdr:y>0.96175</cdr:y>
    </cdr:from>
    <cdr:to>
      <cdr:x>0.273</cdr:x>
      <cdr:y>0.99775</cdr:y>
    </cdr:to>
    <cdr:sp>
      <cdr:nvSpPr>
        <cdr:cNvPr id="1" name="TextBox 1"/>
        <cdr:cNvSpPr txBox="1">
          <a:spLocks noChangeArrowheads="1"/>
        </cdr:cNvSpPr>
      </cdr:nvSpPr>
      <cdr:spPr>
        <a:xfrm>
          <a:off x="1476375" y="5686425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0.42675</cdr:x>
      <cdr:y>0.96175</cdr:y>
    </cdr:from>
    <cdr:to>
      <cdr:x>0.50025</cdr:x>
      <cdr:y>0.99775</cdr:y>
    </cdr:to>
    <cdr:sp>
      <cdr:nvSpPr>
        <cdr:cNvPr id="2" name="TextBox 2"/>
        <cdr:cNvSpPr txBox="1">
          <a:spLocks noChangeArrowheads="1"/>
        </cdr:cNvSpPr>
      </cdr:nvSpPr>
      <cdr:spPr>
        <a:xfrm>
          <a:off x="3686175" y="5686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0.59825</cdr:x>
      <cdr:y>0.96175</cdr:y>
    </cdr:from>
    <cdr:to>
      <cdr:x>0.8175</cdr:x>
      <cdr:y>0.99775</cdr:y>
    </cdr:to>
    <cdr:sp>
      <cdr:nvSpPr>
        <cdr:cNvPr id="3" name="TextBox 3"/>
        <cdr:cNvSpPr txBox="1">
          <a:spLocks noChangeArrowheads="1"/>
        </cdr:cNvSpPr>
      </cdr:nvSpPr>
      <cdr:spPr>
        <a:xfrm>
          <a:off x="5162550" y="5686425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Work Study</a:t>
          </a:r>
        </a:p>
      </cdr:txBody>
    </cdr:sp>
  </cdr:relSizeAnchor>
  <cdr:relSizeAnchor xmlns:cdr="http://schemas.openxmlformats.org/drawingml/2006/chartDrawing">
    <cdr:from>
      <cdr:x>0.17175</cdr:x>
      <cdr:y>0.776</cdr:y>
    </cdr:from>
    <cdr:to>
      <cdr:x>0.24525</cdr:x>
      <cdr:y>0.83475</cdr:y>
    </cdr:to>
    <cdr:sp>
      <cdr:nvSpPr>
        <cdr:cNvPr id="4" name="TextBox 4"/>
        <cdr:cNvSpPr txBox="1">
          <a:spLocks noChangeArrowheads="1"/>
        </cdr:cNvSpPr>
      </cdr:nvSpPr>
      <cdr:spPr>
        <a:xfrm>
          <a:off x="1476375" y="4581525"/>
          <a:ext cx="6381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$22.5</a:t>
          </a:r>
        </a:p>
      </cdr:txBody>
    </cdr:sp>
  </cdr:relSizeAnchor>
  <cdr:relSizeAnchor xmlns:cdr="http://schemas.openxmlformats.org/drawingml/2006/chartDrawing">
    <cdr:from>
      <cdr:x>0.4125</cdr:x>
      <cdr:y>0.34375</cdr:y>
    </cdr:from>
    <cdr:to>
      <cdr:x>0.486</cdr:x>
      <cdr:y>0.44325</cdr:y>
    </cdr:to>
    <cdr:sp>
      <cdr:nvSpPr>
        <cdr:cNvPr id="5" name="TextBox 5"/>
        <cdr:cNvSpPr txBox="1">
          <a:spLocks noChangeArrowheads="1"/>
        </cdr:cNvSpPr>
      </cdr:nvSpPr>
      <cdr:spPr>
        <a:xfrm>
          <a:off x="3562350" y="2028825"/>
          <a:ext cx="63817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$74.3</a:t>
          </a:r>
        </a:p>
      </cdr:txBody>
    </cdr:sp>
  </cdr:relSizeAnchor>
  <cdr:relSizeAnchor xmlns:cdr="http://schemas.openxmlformats.org/drawingml/2006/chartDrawing">
    <cdr:from>
      <cdr:x>0.70725</cdr:x>
      <cdr:y>0.88575</cdr:y>
    </cdr:from>
    <cdr:to>
      <cdr:x>0.773</cdr:x>
      <cdr:y>0.93625</cdr:y>
    </cdr:to>
    <cdr:sp>
      <cdr:nvSpPr>
        <cdr:cNvPr id="6" name="TextBox 6"/>
        <cdr:cNvSpPr txBox="1">
          <a:spLocks noChangeArrowheads="1"/>
        </cdr:cNvSpPr>
      </cdr:nvSpPr>
      <cdr:spPr>
        <a:xfrm>
          <a:off x="6105525" y="5238750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1%</a:t>
          </a:r>
        </a:p>
      </cdr:txBody>
    </cdr:sp>
  </cdr:relSizeAnchor>
  <cdr:relSizeAnchor xmlns:cdr="http://schemas.openxmlformats.org/drawingml/2006/chartDrawing">
    <cdr:from>
      <cdr:x>0.18225</cdr:x>
      <cdr:y>0.83425</cdr:y>
    </cdr:from>
    <cdr:to>
      <cdr:x>0.25575</cdr:x>
      <cdr:y>0.893</cdr:y>
    </cdr:to>
    <cdr:sp>
      <cdr:nvSpPr>
        <cdr:cNvPr id="7" name="TextBox 7"/>
        <cdr:cNvSpPr txBox="1">
          <a:spLocks noChangeArrowheads="1"/>
        </cdr:cNvSpPr>
      </cdr:nvSpPr>
      <cdr:spPr>
        <a:xfrm>
          <a:off x="1571625" y="4933950"/>
          <a:ext cx="6381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23%</a:t>
          </a:r>
        </a:p>
      </cdr:txBody>
    </cdr:sp>
  </cdr:relSizeAnchor>
  <cdr:relSizeAnchor xmlns:cdr="http://schemas.openxmlformats.org/drawingml/2006/chartDrawing">
    <cdr:from>
      <cdr:x>0.4125</cdr:x>
      <cdr:y>0.46275</cdr:y>
    </cdr:from>
    <cdr:to>
      <cdr:x>0.486</cdr:x>
      <cdr:y>0.51675</cdr:y>
    </cdr:to>
    <cdr:sp>
      <cdr:nvSpPr>
        <cdr:cNvPr id="8" name="TextBox 8"/>
        <cdr:cNvSpPr txBox="1">
          <a:spLocks noChangeArrowheads="1"/>
        </cdr:cNvSpPr>
      </cdr:nvSpPr>
      <cdr:spPr>
        <a:xfrm>
          <a:off x="3562350" y="2733675"/>
          <a:ext cx="6381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76%</a:t>
          </a:r>
        </a:p>
      </cdr:txBody>
    </cdr:sp>
  </cdr:relSizeAnchor>
  <cdr:relSizeAnchor xmlns:cdr="http://schemas.openxmlformats.org/drawingml/2006/chartDrawing">
    <cdr:from>
      <cdr:x>0.731</cdr:x>
      <cdr:y>0.83425</cdr:y>
    </cdr:from>
    <cdr:to>
      <cdr:x>0.79675</cdr:x>
      <cdr:y>0.88475</cdr:y>
    </cdr:to>
    <cdr:sp>
      <cdr:nvSpPr>
        <cdr:cNvPr id="9" name="TextBox 9"/>
        <cdr:cNvSpPr txBox="1">
          <a:spLocks noChangeArrowheads="1"/>
        </cdr:cNvSpPr>
      </cdr:nvSpPr>
      <cdr:spPr>
        <a:xfrm>
          <a:off x="6315075" y="4933950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$0.5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0.7215</cdr:x>
      <cdr:y>0.17225</cdr:y>
    </cdr:from>
    <cdr:to>
      <cdr:x>0.9835</cdr:x>
      <cdr:y>0.27425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752475"/>
          <a:ext cx="11525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Receiving Aid
</a:t>
          </a:r>
          <a:r>
            <a:rPr lang="en-US" cap="none" sz="1125" b="1" i="0" u="none" baseline="0">
              <a:latin typeface="Arial"/>
              <a:ea typeface="Arial"/>
              <a:cs typeface="Arial"/>
            </a:rPr>
            <a:t>10,008 (60%)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0.96975</cdr:x>
      <cdr:y>0.14975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426720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Percent of Enrolled Undergraduate Students
Receiving Aid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Total Population of Undergraduate Students = 16,764</a:t>
          </a:r>
        </a:p>
      </cdr:txBody>
    </cdr:sp>
  </cdr:relSizeAnchor>
  <cdr:relSizeAnchor xmlns:cdr="http://schemas.openxmlformats.org/drawingml/2006/chartDrawing">
    <cdr:from>
      <cdr:x>0</cdr:x>
      <cdr:y>0.84325</cdr:y>
    </cdr:from>
    <cdr:to>
      <cdr:x>0.26625</cdr:x>
      <cdr:y>0.993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695700"/>
          <a:ext cx="11715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Not
Receiving Aid
</a:t>
          </a:r>
          <a:r>
            <a:rPr lang="en-US" cap="none" sz="1125" b="1" i="0" u="none" baseline="0">
              <a:latin typeface="Arial"/>
              <a:ea typeface="Arial"/>
              <a:cs typeface="Arial"/>
            </a:rPr>
            <a:t>6,756 (40%)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142875</xdr:rowOff>
    </xdr:from>
    <xdr:to>
      <xdr:col>6</xdr:col>
      <xdr:colOff>533400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9525" y="1038225"/>
        <a:ext cx="41814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4</xdr:row>
      <xdr:rowOff>142875</xdr:rowOff>
    </xdr:from>
    <xdr:to>
      <xdr:col>15</xdr:col>
      <xdr:colOff>9525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4286250" y="1038225"/>
        <a:ext cx="4400550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715125"/>
    <xdr:graphicFrame>
      <xdr:nvGraphicFramePr>
        <xdr:cNvPr id="1" name="Shape 1025"/>
        <xdr:cNvGraphicFramePr/>
      </xdr:nvGraphicFramePr>
      <xdr:xfrm>
        <a:off x="0" y="0"/>
        <a:ext cx="867727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</cdr:x>
      <cdr:y>0.96425</cdr:y>
    </cdr:from>
    <cdr:to>
      <cdr:x>0.26125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5715000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0.414</cdr:x>
      <cdr:y>0.96425</cdr:y>
    </cdr:from>
    <cdr:to>
      <cdr:x>0.4875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571875" y="57150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0.5895</cdr:x>
      <cdr:y>0.96425</cdr:y>
    </cdr:from>
    <cdr:to>
      <cdr:x>0.80875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5095875" y="5715000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Institutional &amp; Private</a:t>
          </a:r>
        </a:p>
      </cdr:txBody>
    </cdr:sp>
  </cdr:relSizeAnchor>
  <cdr:relSizeAnchor xmlns:cdr="http://schemas.openxmlformats.org/drawingml/2006/chartDrawing">
    <cdr:from>
      <cdr:x>0.17525</cdr:x>
      <cdr:y>0.478</cdr:y>
    </cdr:from>
    <cdr:to>
      <cdr:x>0.24875</cdr:x>
      <cdr:y>0.53675</cdr:y>
    </cdr:to>
    <cdr:sp>
      <cdr:nvSpPr>
        <cdr:cNvPr id="4" name="TextBox 4"/>
        <cdr:cNvSpPr txBox="1">
          <a:spLocks noChangeArrowheads="1"/>
        </cdr:cNvSpPr>
      </cdr:nvSpPr>
      <cdr:spPr>
        <a:xfrm>
          <a:off x="1514475" y="2828925"/>
          <a:ext cx="6381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55%</a:t>
          </a:r>
        </a:p>
      </cdr:txBody>
    </cdr:sp>
  </cdr:relSizeAnchor>
  <cdr:relSizeAnchor xmlns:cdr="http://schemas.openxmlformats.org/drawingml/2006/chartDrawing">
    <cdr:from>
      <cdr:x>0.414</cdr:x>
      <cdr:y>0.9085</cdr:y>
    </cdr:from>
    <cdr:to>
      <cdr:x>0.4875</cdr:x>
      <cdr:y>0.9525</cdr:y>
    </cdr:to>
    <cdr:sp>
      <cdr:nvSpPr>
        <cdr:cNvPr id="5" name="TextBox 6"/>
        <cdr:cNvSpPr txBox="1">
          <a:spLocks noChangeArrowheads="1"/>
        </cdr:cNvSpPr>
      </cdr:nvSpPr>
      <cdr:spPr>
        <a:xfrm flipV="1">
          <a:off x="3571875" y="5381625"/>
          <a:ext cx="638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8%</a:t>
          </a:r>
        </a:p>
      </cdr:txBody>
    </cdr:sp>
  </cdr:relSizeAnchor>
  <cdr:relSizeAnchor xmlns:cdr="http://schemas.openxmlformats.org/drawingml/2006/chartDrawing">
    <cdr:from>
      <cdr:x>0.65375</cdr:x>
      <cdr:y>0.677</cdr:y>
    </cdr:from>
    <cdr:to>
      <cdr:x>0.7195</cdr:x>
      <cdr:y>0.7275</cdr:y>
    </cdr:to>
    <cdr:sp>
      <cdr:nvSpPr>
        <cdr:cNvPr id="6" name="TextBox 7"/>
        <cdr:cNvSpPr txBox="1">
          <a:spLocks noChangeArrowheads="1"/>
        </cdr:cNvSpPr>
      </cdr:nvSpPr>
      <cdr:spPr>
        <a:xfrm>
          <a:off x="5648325" y="4010025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37%</a:t>
          </a:r>
        </a:p>
      </cdr:txBody>
    </cdr:sp>
  </cdr:relSizeAnchor>
  <cdr:relSizeAnchor xmlns:cdr="http://schemas.openxmlformats.org/drawingml/2006/chartDrawing">
    <cdr:from>
      <cdr:x>0.141</cdr:x>
      <cdr:y>0.38875</cdr:y>
    </cdr:from>
    <cdr:to>
      <cdr:x>0.27675</cdr:x>
      <cdr:y>0.42925</cdr:y>
    </cdr:to>
    <cdr:sp>
      <cdr:nvSpPr>
        <cdr:cNvPr id="7" name="TextBox 8"/>
        <cdr:cNvSpPr txBox="1">
          <a:spLocks noChangeArrowheads="1"/>
        </cdr:cNvSpPr>
      </cdr:nvSpPr>
      <cdr:spPr>
        <a:xfrm>
          <a:off x="1219200" y="2305050"/>
          <a:ext cx="1171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$115.4</a:t>
          </a:r>
        </a:p>
      </cdr:txBody>
    </cdr:sp>
  </cdr:relSizeAnchor>
  <cdr:relSizeAnchor xmlns:cdr="http://schemas.openxmlformats.org/drawingml/2006/chartDrawing">
    <cdr:from>
      <cdr:x>0.3695</cdr:x>
      <cdr:y>0.86825</cdr:y>
    </cdr:from>
    <cdr:to>
      <cdr:x>0.506</cdr:x>
      <cdr:y>0.9075</cdr:y>
    </cdr:to>
    <cdr:sp>
      <cdr:nvSpPr>
        <cdr:cNvPr id="8" name="TextBox 9"/>
        <cdr:cNvSpPr txBox="1">
          <a:spLocks noChangeArrowheads="1"/>
        </cdr:cNvSpPr>
      </cdr:nvSpPr>
      <cdr:spPr>
        <a:xfrm>
          <a:off x="3190875" y="5143500"/>
          <a:ext cx="11811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$16.9</a:t>
          </a:r>
        </a:p>
      </cdr:txBody>
    </cdr:sp>
  </cdr:relSizeAnchor>
  <cdr:relSizeAnchor xmlns:cdr="http://schemas.openxmlformats.org/drawingml/2006/chartDrawing">
    <cdr:from>
      <cdr:x>0.615</cdr:x>
      <cdr:y>0.60075</cdr:y>
    </cdr:from>
    <cdr:to>
      <cdr:x>0.7515</cdr:x>
      <cdr:y>0.641</cdr:y>
    </cdr:to>
    <cdr:sp>
      <cdr:nvSpPr>
        <cdr:cNvPr id="9" name="TextBox 10"/>
        <cdr:cNvSpPr txBox="1">
          <a:spLocks noChangeArrowheads="1"/>
        </cdr:cNvSpPr>
      </cdr:nvSpPr>
      <cdr:spPr>
        <a:xfrm>
          <a:off x="5314950" y="3562350"/>
          <a:ext cx="1181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$77.8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05850" cy="6724650"/>
    <xdr:graphicFrame>
      <xdr:nvGraphicFramePr>
        <xdr:cNvPr id="1" name="Shape 1025"/>
        <xdr:cNvGraphicFramePr/>
      </xdr:nvGraphicFramePr>
      <xdr:xfrm>
        <a:off x="0" y="0"/>
        <a:ext cx="8705850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celWork\Report%20Data\98-99%20Aid%20Profile\98-99%20Good%20Aid%20Profiles+Annual%20Reports+Cha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TotalEnrollment"/>
      <sheetName val="Chart2GP-UGRecvgAid"/>
      <sheetName val="Chart3SplitElig_NoNeed"/>
      <sheetName val="Chart4SplitAidEligGP-GU"/>
      <sheetName val="Chart5AidBySource"/>
      <sheetName val="Chart6AidByType"/>
      <sheetName val="Chart7UndergradNeedBased"/>
      <sheetName val="Chart8InStateFreshmanAid"/>
      <sheetName val="CondensedDetailedReport-Corred"/>
      <sheetName val="DetailedReport-Corrected"/>
      <sheetName val="ChartData"/>
      <sheetName val="AllStudents"/>
      <sheetName val="Undergrad"/>
      <sheetName val="GradProf"/>
    </sheetNames>
    <sheetDataSet>
      <sheetData sheetId="10">
        <row r="3">
          <cell r="S3">
            <v>7661</v>
          </cell>
        </row>
        <row r="4">
          <cell r="S4">
            <v>2818</v>
          </cell>
        </row>
        <row r="5">
          <cell r="R5">
            <v>3800</v>
          </cell>
          <cell r="S5">
            <v>10479</v>
          </cell>
        </row>
        <row r="12">
          <cell r="D12">
            <v>4390</v>
          </cell>
        </row>
        <row r="13">
          <cell r="D13">
            <v>2289</v>
          </cell>
        </row>
        <row r="14">
          <cell r="D14">
            <v>6679</v>
          </cell>
        </row>
      </sheetData>
      <sheetData sheetId="11">
        <row r="2">
          <cell r="B2">
            <v>24238</v>
          </cell>
        </row>
      </sheetData>
      <sheetData sheetId="12">
        <row r="1">
          <cell r="B1">
            <v>15291</v>
          </cell>
        </row>
        <row r="5">
          <cell r="B5">
            <v>7661</v>
          </cell>
        </row>
        <row r="6">
          <cell r="B6">
            <v>4390</v>
          </cell>
        </row>
        <row r="7">
          <cell r="B7">
            <v>3271</v>
          </cell>
        </row>
        <row r="39">
          <cell r="B39">
            <v>3656</v>
          </cell>
          <cell r="F39">
            <v>734</v>
          </cell>
          <cell r="J39">
            <v>2586</v>
          </cell>
          <cell r="N39">
            <v>685</v>
          </cell>
        </row>
        <row r="41">
          <cell r="B41">
            <v>3164</v>
          </cell>
          <cell r="F41">
            <v>683</v>
          </cell>
          <cell r="J41">
            <v>1158</v>
          </cell>
          <cell r="N41">
            <v>225</v>
          </cell>
        </row>
        <row r="42">
          <cell r="B42">
            <v>492</v>
          </cell>
          <cell r="F42">
            <v>51</v>
          </cell>
          <cell r="J42">
            <v>83</v>
          </cell>
          <cell r="N42">
            <v>24</v>
          </cell>
        </row>
        <row r="43">
          <cell r="B43">
            <v>0</v>
          </cell>
          <cell r="F43">
            <v>0</v>
          </cell>
          <cell r="J43">
            <v>1345</v>
          </cell>
          <cell r="N43">
            <v>436</v>
          </cell>
        </row>
        <row r="45">
          <cell r="B45">
            <v>1316</v>
          </cell>
          <cell r="F45">
            <v>285</v>
          </cell>
          <cell r="J45">
            <v>948</v>
          </cell>
          <cell r="N45">
            <v>303</v>
          </cell>
        </row>
        <row r="46">
          <cell r="B46">
            <v>2340</v>
          </cell>
          <cell r="F46">
            <v>449</v>
          </cell>
          <cell r="J46">
            <v>1638</v>
          </cell>
          <cell r="N46">
            <v>382</v>
          </cell>
        </row>
        <row r="48">
          <cell r="B48">
            <v>229</v>
          </cell>
          <cell r="F48">
            <v>31</v>
          </cell>
          <cell r="J48">
            <v>83</v>
          </cell>
          <cell r="N48">
            <v>14</v>
          </cell>
        </row>
        <row r="49">
          <cell r="B49">
            <v>868</v>
          </cell>
          <cell r="F49">
            <v>224</v>
          </cell>
          <cell r="J49">
            <v>244</v>
          </cell>
          <cell r="N49">
            <v>82</v>
          </cell>
        </row>
        <row r="50">
          <cell r="B50">
            <v>56</v>
          </cell>
          <cell r="F50">
            <v>16</v>
          </cell>
          <cell r="J50">
            <v>17</v>
          </cell>
          <cell r="N50">
            <v>6</v>
          </cell>
        </row>
        <row r="51">
          <cell r="B51">
            <v>42</v>
          </cell>
          <cell r="F51">
            <v>4</v>
          </cell>
          <cell r="J51">
            <v>31</v>
          </cell>
          <cell r="N51">
            <v>3</v>
          </cell>
        </row>
        <row r="52">
          <cell r="B52">
            <v>2461</v>
          </cell>
          <cell r="F52">
            <v>459</v>
          </cell>
          <cell r="J52">
            <v>2211</v>
          </cell>
          <cell r="N52">
            <v>580</v>
          </cell>
        </row>
        <row r="53">
          <cell r="B53">
            <v>0</v>
          </cell>
          <cell r="F53">
            <v>0</v>
          </cell>
          <cell r="J53">
            <v>0</v>
          </cell>
          <cell r="N53">
            <v>0</v>
          </cell>
        </row>
        <row r="55">
          <cell r="B55">
            <v>3437</v>
          </cell>
          <cell r="F55">
            <v>702</v>
          </cell>
          <cell r="J55">
            <v>2497</v>
          </cell>
          <cell r="N55">
            <v>666</v>
          </cell>
        </row>
        <row r="56">
          <cell r="B56">
            <v>219</v>
          </cell>
          <cell r="F56">
            <v>32</v>
          </cell>
          <cell r="J56">
            <v>89</v>
          </cell>
          <cell r="N56">
            <v>19</v>
          </cell>
        </row>
        <row r="58">
          <cell r="B58">
            <v>908</v>
          </cell>
          <cell r="F58">
            <v>170</v>
          </cell>
          <cell r="J58">
            <v>833</v>
          </cell>
          <cell r="N58">
            <v>179</v>
          </cell>
        </row>
        <row r="59">
          <cell r="B59">
            <v>808</v>
          </cell>
          <cell r="F59">
            <v>144</v>
          </cell>
          <cell r="J59">
            <v>546</v>
          </cell>
          <cell r="N59">
            <v>132</v>
          </cell>
        </row>
        <row r="60">
          <cell r="B60">
            <v>960</v>
          </cell>
          <cell r="F60">
            <v>231</v>
          </cell>
          <cell r="J60">
            <v>640</v>
          </cell>
          <cell r="N60">
            <v>182</v>
          </cell>
        </row>
        <row r="61">
          <cell r="B61">
            <v>919</v>
          </cell>
          <cell r="F61">
            <v>181</v>
          </cell>
          <cell r="J61">
            <v>559</v>
          </cell>
          <cell r="N61">
            <v>189</v>
          </cell>
        </row>
        <row r="62">
          <cell r="B62">
            <v>61</v>
          </cell>
          <cell r="F62">
            <v>8</v>
          </cell>
          <cell r="J62">
            <v>8</v>
          </cell>
          <cell r="N62">
            <v>3</v>
          </cell>
        </row>
        <row r="70">
          <cell r="B70">
            <v>1807</v>
          </cell>
          <cell r="F70">
            <v>261</v>
          </cell>
          <cell r="J70">
            <v>190</v>
          </cell>
          <cell r="N70">
            <v>101</v>
          </cell>
        </row>
        <row r="71">
          <cell r="B71">
            <v>798</v>
          </cell>
          <cell r="F71">
            <v>44</v>
          </cell>
          <cell r="J71">
            <v>317</v>
          </cell>
          <cell r="N71">
            <v>27</v>
          </cell>
        </row>
        <row r="72">
          <cell r="B72">
            <v>3547</v>
          </cell>
          <cell r="F72">
            <v>722</v>
          </cell>
          <cell r="J72">
            <v>1588</v>
          </cell>
          <cell r="N72">
            <v>506</v>
          </cell>
        </row>
        <row r="73">
          <cell r="B73">
            <v>2680</v>
          </cell>
          <cell r="F73">
            <v>588</v>
          </cell>
          <cell r="J73">
            <v>826</v>
          </cell>
          <cell r="N73">
            <v>156</v>
          </cell>
        </row>
        <row r="75">
          <cell r="B75">
            <v>80</v>
          </cell>
          <cell r="F75">
            <v>43</v>
          </cell>
          <cell r="J75">
            <v>56</v>
          </cell>
          <cell r="N75">
            <v>8</v>
          </cell>
        </row>
        <row r="76">
          <cell r="B76">
            <v>518</v>
          </cell>
          <cell r="F76">
            <v>170</v>
          </cell>
          <cell r="J76">
            <v>2</v>
          </cell>
          <cell r="N76">
            <v>0</v>
          </cell>
        </row>
        <row r="77">
          <cell r="B77">
            <v>3656</v>
          </cell>
          <cell r="F77">
            <v>734</v>
          </cell>
          <cell r="J77">
            <v>2586</v>
          </cell>
          <cell r="N77">
            <v>685</v>
          </cell>
        </row>
        <row r="80">
          <cell r="D80">
            <v>15626262</v>
          </cell>
          <cell r="H80">
            <v>4934193</v>
          </cell>
        </row>
        <row r="81">
          <cell r="D81">
            <v>1562632</v>
          </cell>
          <cell r="H81">
            <v>47144</v>
          </cell>
        </row>
        <row r="82">
          <cell r="D82">
            <v>6951226</v>
          </cell>
          <cell r="H82">
            <v>3803735</v>
          </cell>
        </row>
        <row r="86">
          <cell r="D86">
            <v>12615504</v>
          </cell>
          <cell r="H86">
            <v>4441105</v>
          </cell>
        </row>
        <row r="87">
          <cell r="D87">
            <v>11056770</v>
          </cell>
          <cell r="H87">
            <v>4165323</v>
          </cell>
        </row>
        <row r="88">
          <cell r="D88">
            <v>467846</v>
          </cell>
          <cell r="H88">
            <v>178644</v>
          </cell>
        </row>
        <row r="89">
          <cell r="D89">
            <v>24140120</v>
          </cell>
          <cell r="H89">
            <v>8785072</v>
          </cell>
        </row>
      </sheetData>
      <sheetData sheetId="13">
        <row r="1">
          <cell r="B1">
            <v>8947</v>
          </cell>
        </row>
        <row r="2">
          <cell r="B2">
            <v>6811</v>
          </cell>
        </row>
        <row r="3">
          <cell r="B3">
            <v>2136</v>
          </cell>
        </row>
        <row r="7">
          <cell r="B7">
            <v>2818</v>
          </cell>
        </row>
        <row r="8">
          <cell r="B8">
            <v>2289</v>
          </cell>
        </row>
        <row r="9">
          <cell r="B9">
            <v>529</v>
          </cell>
        </row>
        <row r="41">
          <cell r="B41">
            <v>1057</v>
          </cell>
          <cell r="F41">
            <v>1232</v>
          </cell>
          <cell r="J41">
            <v>254</v>
          </cell>
          <cell r="N41">
            <v>275</v>
          </cell>
        </row>
        <row r="43">
          <cell r="B43">
            <v>53</v>
          </cell>
          <cell r="F43">
            <v>8</v>
          </cell>
          <cell r="J43">
            <v>20</v>
          </cell>
          <cell r="N43">
            <v>22</v>
          </cell>
        </row>
        <row r="44">
          <cell r="B44">
            <v>1004</v>
          </cell>
          <cell r="F44">
            <v>1224</v>
          </cell>
          <cell r="J44">
            <v>81</v>
          </cell>
          <cell r="N44">
            <v>162</v>
          </cell>
        </row>
        <row r="45">
          <cell r="B45">
            <v>0</v>
          </cell>
          <cell r="F45">
            <v>0</v>
          </cell>
          <cell r="J45">
            <v>153</v>
          </cell>
          <cell r="N45">
            <v>91</v>
          </cell>
        </row>
        <row r="47">
          <cell r="B47">
            <v>711</v>
          </cell>
          <cell r="F47">
            <v>727</v>
          </cell>
          <cell r="J47">
            <v>87</v>
          </cell>
          <cell r="N47">
            <v>98</v>
          </cell>
        </row>
        <row r="48">
          <cell r="B48">
            <v>346</v>
          </cell>
          <cell r="F48">
            <v>500</v>
          </cell>
          <cell r="J48">
            <v>167</v>
          </cell>
          <cell r="N48">
            <v>85</v>
          </cell>
        </row>
        <row r="49">
          <cell r="B49">
            <v>0</v>
          </cell>
          <cell r="F49">
            <v>5</v>
          </cell>
          <cell r="J49">
            <v>0</v>
          </cell>
          <cell r="N49">
            <v>92</v>
          </cell>
        </row>
        <row r="51">
          <cell r="B51">
            <v>51</v>
          </cell>
          <cell r="F51">
            <v>52</v>
          </cell>
          <cell r="J51">
            <v>4</v>
          </cell>
          <cell r="N51">
            <v>17</v>
          </cell>
        </row>
        <row r="52">
          <cell r="B52">
            <v>136</v>
          </cell>
          <cell r="F52">
            <v>122</v>
          </cell>
          <cell r="J52">
            <v>23</v>
          </cell>
          <cell r="N52">
            <v>8</v>
          </cell>
        </row>
        <row r="53">
          <cell r="B53">
            <v>16</v>
          </cell>
          <cell r="F53">
            <v>42</v>
          </cell>
          <cell r="J53">
            <v>4</v>
          </cell>
          <cell r="N53">
            <v>22</v>
          </cell>
        </row>
        <row r="54">
          <cell r="B54">
            <v>10</v>
          </cell>
          <cell r="F54">
            <v>3</v>
          </cell>
          <cell r="J54">
            <v>2</v>
          </cell>
          <cell r="N54">
            <v>0</v>
          </cell>
        </row>
        <row r="55">
          <cell r="B55">
            <v>844</v>
          </cell>
          <cell r="F55">
            <v>1008</v>
          </cell>
          <cell r="J55">
            <v>221</v>
          </cell>
          <cell r="N55">
            <v>136</v>
          </cell>
        </row>
        <row r="56">
          <cell r="B56">
            <v>0</v>
          </cell>
          <cell r="F56">
            <v>5</v>
          </cell>
          <cell r="J56">
            <v>0</v>
          </cell>
          <cell r="N56">
            <v>92</v>
          </cell>
        </row>
        <row r="58">
          <cell r="B58">
            <v>878</v>
          </cell>
          <cell r="F58">
            <v>980</v>
          </cell>
          <cell r="J58">
            <v>218</v>
          </cell>
          <cell r="N58">
            <v>139</v>
          </cell>
        </row>
        <row r="59">
          <cell r="B59">
            <v>179</v>
          </cell>
          <cell r="F59">
            <v>252</v>
          </cell>
          <cell r="J59">
            <v>36</v>
          </cell>
          <cell r="N59">
            <v>136</v>
          </cell>
        </row>
        <row r="61">
          <cell r="B61">
            <v>778</v>
          </cell>
          <cell r="F61">
            <v>1123</v>
          </cell>
          <cell r="J61">
            <v>174</v>
          </cell>
          <cell r="N61">
            <v>155</v>
          </cell>
        </row>
        <row r="62">
          <cell r="B62">
            <v>279</v>
          </cell>
          <cell r="F62">
            <v>64</v>
          </cell>
          <cell r="J62">
            <v>80</v>
          </cell>
          <cell r="N62">
            <v>1</v>
          </cell>
        </row>
        <row r="63">
          <cell r="B63">
            <v>0</v>
          </cell>
          <cell r="F63">
            <v>45</v>
          </cell>
          <cell r="J63">
            <v>0</v>
          </cell>
          <cell r="N63">
            <v>119</v>
          </cell>
        </row>
        <row r="70">
          <cell r="B70">
            <v>40</v>
          </cell>
          <cell r="F70">
            <v>15</v>
          </cell>
          <cell r="J70">
            <v>12</v>
          </cell>
          <cell r="N70">
            <v>9</v>
          </cell>
        </row>
        <row r="71">
          <cell r="B71">
            <v>108</v>
          </cell>
          <cell r="F71">
            <v>502</v>
          </cell>
          <cell r="J71">
            <v>42</v>
          </cell>
          <cell r="N71">
            <v>44</v>
          </cell>
        </row>
        <row r="72">
          <cell r="B72">
            <v>1000</v>
          </cell>
          <cell r="F72">
            <v>1213</v>
          </cell>
          <cell r="J72">
            <v>147</v>
          </cell>
          <cell r="N72">
            <v>132</v>
          </cell>
        </row>
        <row r="73">
          <cell r="B73">
            <v>948</v>
          </cell>
          <cell r="F73">
            <v>1088</v>
          </cell>
          <cell r="J73">
            <v>69</v>
          </cell>
          <cell r="N73">
            <v>112</v>
          </cell>
        </row>
        <row r="75">
          <cell r="B75">
            <v>106</v>
          </cell>
          <cell r="F75">
            <v>41</v>
          </cell>
          <cell r="J75">
            <v>33</v>
          </cell>
          <cell r="N75">
            <v>10</v>
          </cell>
        </row>
        <row r="76">
          <cell r="B76">
            <v>20</v>
          </cell>
          <cell r="F76">
            <v>24</v>
          </cell>
          <cell r="J76">
            <v>0</v>
          </cell>
          <cell r="N76">
            <v>0</v>
          </cell>
        </row>
        <row r="77">
          <cell r="B77">
            <v>1057</v>
          </cell>
          <cell r="F77">
            <v>1232</v>
          </cell>
          <cell r="J77">
            <v>254</v>
          </cell>
          <cell r="N77">
            <v>275</v>
          </cell>
        </row>
        <row r="80">
          <cell r="D80">
            <v>10047943</v>
          </cell>
          <cell r="H80">
            <v>12663830</v>
          </cell>
        </row>
        <row r="81">
          <cell r="D81">
            <v>653134</v>
          </cell>
          <cell r="H81">
            <v>3782522</v>
          </cell>
        </row>
        <row r="82">
          <cell r="D82">
            <v>2501023</v>
          </cell>
          <cell r="H82">
            <v>2722971</v>
          </cell>
        </row>
        <row r="86">
          <cell r="D86">
            <v>2341708</v>
          </cell>
          <cell r="H86">
            <v>6373260</v>
          </cell>
        </row>
        <row r="87">
          <cell r="D87">
            <v>10727887</v>
          </cell>
          <cell r="H87">
            <v>12608043</v>
          </cell>
        </row>
        <row r="88">
          <cell r="D88">
            <v>132505</v>
          </cell>
          <cell r="H88">
            <v>188020</v>
          </cell>
        </row>
        <row r="89">
          <cell r="D89">
            <v>13202100</v>
          </cell>
          <cell r="H89">
            <v>19169323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showGridLines="0" zoomScale="75" zoomScaleNormal="75" workbookViewId="0" topLeftCell="A1">
      <selection activeCell="F35" sqref="F35"/>
    </sheetView>
  </sheetViews>
  <sheetFormatPr defaultColWidth="9.140625" defaultRowHeight="12.75"/>
  <cols>
    <col min="7" max="7" width="9.00390625" style="0" customWidth="1"/>
    <col min="8" max="8" width="2.28125" style="0" customWidth="1"/>
  </cols>
  <sheetData>
    <row r="1" spans="1:15" ht="23.25">
      <c r="A1" s="139" t="s">
        <v>76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2:13" ht="15.75">
      <c r="B2" s="38"/>
      <c r="C2" s="39"/>
      <c r="D2" s="39"/>
      <c r="E2" s="40" t="s">
        <v>74</v>
      </c>
      <c r="F2" s="39"/>
      <c r="G2" s="39"/>
      <c r="H2" s="39"/>
      <c r="I2" s="39"/>
      <c r="J2" s="39"/>
      <c r="K2" s="39"/>
      <c r="L2" s="39"/>
      <c r="M2" s="39"/>
    </row>
    <row r="3" spans="2:13" ht="15.75">
      <c r="B3" s="38"/>
      <c r="C3" s="39"/>
      <c r="D3" s="39"/>
      <c r="E3" s="40" t="s">
        <v>75</v>
      </c>
      <c r="F3" s="39"/>
      <c r="G3" s="39"/>
      <c r="H3" s="39"/>
      <c r="I3" s="39"/>
      <c r="J3" s="39"/>
      <c r="K3" s="39"/>
      <c r="L3" s="39"/>
      <c r="M3" s="39"/>
    </row>
    <row r="4" spans="2:13" ht="15.75">
      <c r="B4" s="38"/>
      <c r="C4" s="39"/>
      <c r="D4" s="39"/>
      <c r="E4" s="40"/>
      <c r="F4" s="39"/>
      <c r="G4" s="39"/>
      <c r="H4" s="39"/>
      <c r="I4" s="39"/>
      <c r="J4" s="39"/>
      <c r="K4" s="39"/>
      <c r="L4" s="39"/>
      <c r="M4" s="39"/>
    </row>
  </sheetData>
  <mergeCells count="1">
    <mergeCell ref="A1:O1"/>
  </mergeCells>
  <printOptions horizontalCentered="1" verticalCentered="1"/>
  <pageMargins left="0.31" right="0.32" top="0.5" bottom="0.61" header="0.3" footer="0.17"/>
  <pageSetup horizontalDpi="300" verticalDpi="300" orientation="landscape" r:id="rId2"/>
  <headerFooter alignWithMargins="0">
    <oddFooter>&amp;L&amp;8Chart 2
Office of Institutional Research and Assessment/Office of Scholarships and Student Aid
February 26, 2007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"/>
  <sheetViews>
    <sheetView showGridLines="0" zoomScale="75" zoomScaleNormal="75" workbookViewId="0" topLeftCell="A1">
      <selection activeCell="R25" sqref="R25"/>
    </sheetView>
  </sheetViews>
  <sheetFormatPr defaultColWidth="9.140625" defaultRowHeight="12.75"/>
  <cols>
    <col min="7" max="7" width="9.00390625" style="0" customWidth="1"/>
    <col min="8" max="8" width="2.28125" style="0" customWidth="1"/>
  </cols>
  <sheetData>
    <row r="1" spans="1:15" ht="69.75" customHeight="1">
      <c r="A1" s="140" t="s">
        <v>77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2:13" ht="15.75">
      <c r="B2" s="38"/>
      <c r="C2" s="39"/>
      <c r="D2" s="39"/>
      <c r="E2" s="40"/>
      <c r="F2" s="39"/>
      <c r="G2" s="39"/>
      <c r="H2" s="39"/>
      <c r="I2" s="39"/>
      <c r="J2" s="39"/>
      <c r="K2" s="39"/>
      <c r="L2" s="39"/>
      <c r="M2" s="39"/>
    </row>
  </sheetData>
  <mergeCells count="1">
    <mergeCell ref="A1:O1"/>
  </mergeCells>
  <printOptions horizontalCentered="1" verticalCentered="1"/>
  <pageMargins left="0.31" right="0.32" top="0.5" bottom="0.62" header="0.51" footer="0.17"/>
  <pageSetup horizontalDpi="300" verticalDpi="300" orientation="landscape" r:id="rId2"/>
  <headerFooter alignWithMargins="0">
    <oddFooter>&amp;L&amp;8Chart 6
Office of Institutional Research and Assessment/Office of Scholarships and Student Aid
February 26, 2007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workbookViewId="0" topLeftCell="A5">
      <selection activeCell="A1" sqref="A1"/>
    </sheetView>
  </sheetViews>
  <sheetFormatPr defaultColWidth="9.140625" defaultRowHeight="12.75"/>
  <cols>
    <col min="1" max="1" width="44.28125" style="0" bestFit="1" customWidth="1"/>
    <col min="2" max="2" width="6.421875" style="44" bestFit="1" customWidth="1"/>
    <col min="3" max="3" width="12.28125" style="26" bestFit="1" customWidth="1"/>
    <col min="4" max="4" width="7.00390625" style="0" customWidth="1"/>
    <col min="5" max="5" width="32.57421875" style="0" bestFit="1" customWidth="1"/>
    <col min="6" max="6" width="7.57421875" style="0" bestFit="1" customWidth="1"/>
    <col min="7" max="7" width="11.140625" style="0" customWidth="1"/>
    <col min="8" max="8" width="23.8515625" style="0" customWidth="1"/>
  </cols>
  <sheetData>
    <row r="1" ht="12.75">
      <c r="A1" s="38" t="s">
        <v>78</v>
      </c>
    </row>
    <row r="2" ht="13.5" thickBot="1"/>
    <row r="3" spans="1:8" ht="13.5" thickBot="1">
      <c r="A3" s="24" t="s">
        <v>71</v>
      </c>
      <c r="B3" s="44">
        <f>SUM(C3)/E3</f>
        <v>0.61460624725033</v>
      </c>
      <c r="C3" s="25">
        <v>16764</v>
      </c>
      <c r="E3" s="26">
        <f>SUM(C3)+C10</f>
        <v>27276</v>
      </c>
      <c r="H3" s="38" t="s">
        <v>62</v>
      </c>
    </row>
    <row r="4" spans="1:9" ht="13.5" thickBot="1">
      <c r="A4" s="49" t="s">
        <v>41</v>
      </c>
      <c r="B4" s="44">
        <f>SUM(C4)/C3</f>
        <v>0.5969935576234788</v>
      </c>
      <c r="C4" s="111">
        <v>10008</v>
      </c>
      <c r="H4" t="s">
        <v>54</v>
      </c>
      <c r="I4" s="44">
        <v>0.33</v>
      </c>
    </row>
    <row r="5" spans="1:9" ht="13.5" thickBot="1">
      <c r="A5" s="49" t="s">
        <v>42</v>
      </c>
      <c r="B5" s="44">
        <f>SUM(C5)/C3</f>
        <v>0.5969935576234788</v>
      </c>
      <c r="C5" s="111">
        <v>10008</v>
      </c>
      <c r="H5" t="s">
        <v>9</v>
      </c>
      <c r="I5" s="44">
        <v>0.65</v>
      </c>
    </row>
    <row r="6" spans="1:9" ht="13.5" thickBot="1">
      <c r="A6" s="49" t="s">
        <v>0</v>
      </c>
      <c r="C6" s="100">
        <f>C3-C5</f>
        <v>6756</v>
      </c>
      <c r="H6" t="s">
        <v>53</v>
      </c>
      <c r="I6" s="44">
        <v>0.02</v>
      </c>
    </row>
    <row r="7" spans="1:9" ht="13.5" thickBot="1">
      <c r="A7" s="50" t="s">
        <v>2</v>
      </c>
      <c r="B7" s="44">
        <f>SUM(C7)/C5</f>
        <v>0.5453637090327738</v>
      </c>
      <c r="C7" s="112">
        <v>5458</v>
      </c>
      <c r="D7" s="26">
        <f>C3-C7</f>
        <v>11306</v>
      </c>
      <c r="E7" s="55" t="s">
        <v>8</v>
      </c>
      <c r="I7" s="44">
        <f>SUM(I4:I6)</f>
        <v>1</v>
      </c>
    </row>
    <row r="8" spans="1:3" ht="13.5" thickBot="1">
      <c r="A8" s="51" t="s">
        <v>3</v>
      </c>
      <c r="B8" s="44">
        <f>SUM(C8)/C5</f>
        <v>0.45463629096722624</v>
      </c>
      <c r="C8" s="125">
        <f>C4-C7</f>
        <v>4550</v>
      </c>
    </row>
    <row r="9" ht="13.5" thickBot="1">
      <c r="B9" s="44">
        <f>SUM(B7:B8)</f>
        <v>1</v>
      </c>
    </row>
    <row r="10" spans="1:3" ht="13.5" thickBot="1">
      <c r="A10" s="24" t="s">
        <v>72</v>
      </c>
      <c r="B10" s="44">
        <f>SUM(C10)/E3</f>
        <v>0.38539375274967</v>
      </c>
      <c r="C10" s="25">
        <v>10512</v>
      </c>
    </row>
    <row r="11" spans="1:3" ht="13.5" thickBot="1">
      <c r="A11" s="49" t="s">
        <v>41</v>
      </c>
      <c r="C11" s="111">
        <v>5112</v>
      </c>
    </row>
    <row r="12" spans="1:3" ht="13.5" thickBot="1">
      <c r="A12" s="49" t="s">
        <v>42</v>
      </c>
      <c r="C12" s="111">
        <v>5112</v>
      </c>
    </row>
    <row r="13" spans="1:7" ht="13.5" thickBot="1">
      <c r="A13" s="49" t="s">
        <v>0</v>
      </c>
      <c r="C13" s="101">
        <f>C10-C12</f>
        <v>5400</v>
      </c>
      <c r="E13" s="48" t="s">
        <v>1</v>
      </c>
      <c r="F13" s="26">
        <f>SUM(C5+C12)</f>
        <v>15120</v>
      </c>
      <c r="G13" s="44">
        <f>SUM(G14:G15)</f>
        <v>1</v>
      </c>
    </row>
    <row r="14" spans="1:7" ht="12.75">
      <c r="A14" s="50" t="s">
        <v>2</v>
      </c>
      <c r="B14" s="44">
        <f>SUM(C14)/C12</f>
        <v>0.8303990610328639</v>
      </c>
      <c r="C14" s="102">
        <v>4245</v>
      </c>
      <c r="E14" s="50" t="s">
        <v>4</v>
      </c>
      <c r="F14" s="26">
        <f>SUM(C7+C14)</f>
        <v>9703</v>
      </c>
      <c r="G14" s="44">
        <f>SUM(F14)/F13</f>
        <v>0.6417328042328042</v>
      </c>
    </row>
    <row r="15" spans="1:7" ht="13.5" thickBot="1">
      <c r="A15" s="51" t="s">
        <v>3</v>
      </c>
      <c r="B15" s="44">
        <f>SUM(C15)/C12</f>
        <v>0.16960093896713616</v>
      </c>
      <c r="C15" s="125">
        <f>C11-C14</f>
        <v>867</v>
      </c>
      <c r="E15" s="51" t="s">
        <v>5</v>
      </c>
      <c r="F15" s="26">
        <f>C8+C15</f>
        <v>5417</v>
      </c>
      <c r="G15" s="44">
        <f>SUM(F15)/F13</f>
        <v>0.3582671957671958</v>
      </c>
    </row>
    <row r="17" ht="13.5" thickBot="1">
      <c r="F17" s="44"/>
    </row>
    <row r="18" spans="1:7" ht="13.5" thickBot="1">
      <c r="A18" s="24" t="s">
        <v>43</v>
      </c>
      <c r="B18" s="44">
        <f>C18/E3</f>
        <v>0.61460624725033</v>
      </c>
      <c r="C18" s="25">
        <f>C3</f>
        <v>16764</v>
      </c>
      <c r="E18" t="s">
        <v>44</v>
      </c>
      <c r="F18" s="44">
        <f>SUM(G18)/G20</f>
        <v>0.5625064413068124</v>
      </c>
      <c r="G18" s="26">
        <f>C7</f>
        <v>5458</v>
      </c>
    </row>
    <row r="19" spans="1:7" ht="13.5" thickBot="1">
      <c r="A19" s="24" t="s">
        <v>45</v>
      </c>
      <c r="B19" s="44">
        <f>C19/E3</f>
        <v>0.38539375274967</v>
      </c>
      <c r="C19" s="25">
        <f>C10</f>
        <v>10512</v>
      </c>
      <c r="E19" t="s">
        <v>46</v>
      </c>
      <c r="F19" s="44">
        <f>SUM(G19)/G20</f>
        <v>0.4374935586931877</v>
      </c>
      <c r="G19" s="26">
        <f>C14</f>
        <v>4245</v>
      </c>
    </row>
    <row r="20" spans="6:7" ht="12.75">
      <c r="F20" s="44">
        <f>SUM(F18:F19)</f>
        <v>1</v>
      </c>
      <c r="G20">
        <f>SUM(G18:G19)</f>
        <v>9703</v>
      </c>
    </row>
    <row r="21" spans="1:3" ht="13.5" thickBot="1">
      <c r="A21" t="s">
        <v>47</v>
      </c>
      <c r="B21" s="44">
        <f>SUM(C21)/C3</f>
        <v>0.4030064423765211</v>
      </c>
      <c r="C21" s="26">
        <f>C3-C22</f>
        <v>6756</v>
      </c>
    </row>
    <row r="22" spans="1:3" ht="13.5" thickBot="1">
      <c r="A22" s="24" t="s">
        <v>6</v>
      </c>
      <c r="B22" s="44">
        <f>C22/C3</f>
        <v>0.5969935576234788</v>
      </c>
      <c r="C22" s="27">
        <f>C5</f>
        <v>10008</v>
      </c>
    </row>
    <row r="23" spans="1:3" ht="13.5" thickBot="1">
      <c r="A23" s="50" t="s">
        <v>4</v>
      </c>
      <c r="B23" s="44">
        <f>SUM(C23)/C22</f>
        <v>0.5453637090327738</v>
      </c>
      <c r="C23" s="112">
        <f>C7</f>
        <v>5458</v>
      </c>
    </row>
    <row r="24" spans="1:3" ht="13.5" thickBot="1">
      <c r="A24" s="51" t="s">
        <v>5</v>
      </c>
      <c r="B24" s="44">
        <f>SUM(C24)/C22</f>
        <v>0.45463629096722624</v>
      </c>
      <c r="C24" s="29">
        <f>C8</f>
        <v>4550</v>
      </c>
    </row>
    <row r="25" spans="1:3" ht="12.75">
      <c r="A25" s="30"/>
      <c r="C25" s="7"/>
    </row>
    <row r="26" spans="1:3" ht="13.5" thickBot="1">
      <c r="A26" t="s">
        <v>47</v>
      </c>
      <c r="B26" s="44">
        <f>SUM(C26)/C10</f>
        <v>0.5136986301369864</v>
      </c>
      <c r="C26" s="26">
        <f>C10-C27</f>
        <v>5400</v>
      </c>
    </row>
    <row r="27" spans="1:3" ht="13.5" thickBot="1">
      <c r="A27" s="24" t="s">
        <v>7</v>
      </c>
      <c r="B27" s="44">
        <f>SUM(C27)/C10</f>
        <v>0.4863013698630137</v>
      </c>
      <c r="C27" s="25">
        <f>C12</f>
        <v>5112</v>
      </c>
    </row>
    <row r="28" spans="1:3" ht="12.75">
      <c r="A28" s="50" t="s">
        <v>4</v>
      </c>
      <c r="B28" s="44">
        <f>SUM(C28)/C27</f>
        <v>0.8303990610328639</v>
      </c>
      <c r="C28" s="28">
        <f>C14</f>
        <v>4245</v>
      </c>
    </row>
    <row r="29" spans="1:3" ht="13.5" thickBot="1">
      <c r="A29" s="51" t="s">
        <v>5</v>
      </c>
      <c r="B29" s="44">
        <f>SUM(C29)/C27</f>
        <v>0.16960093896713616</v>
      </c>
      <c r="C29" s="29">
        <f>C15</f>
        <v>867</v>
      </c>
    </row>
    <row r="30" ht="13.5" thickBot="1"/>
    <row r="31" spans="1:7" s="78" customFormat="1" ht="12.75">
      <c r="A31" s="81" t="s">
        <v>48</v>
      </c>
      <c r="B31" s="82"/>
      <c r="C31" s="103"/>
      <c r="D31" s="87"/>
      <c r="E31" s="81" t="s">
        <v>37</v>
      </c>
      <c r="F31" s="89"/>
      <c r="G31" s="80"/>
    </row>
    <row r="32" spans="1:7" s="78" customFormat="1" ht="12.75">
      <c r="A32" s="83" t="s">
        <v>28</v>
      </c>
      <c r="B32" s="77"/>
      <c r="C32" s="104"/>
      <c r="D32" s="87"/>
      <c r="E32" s="83" t="s">
        <v>28</v>
      </c>
      <c r="F32" s="90"/>
      <c r="G32" s="80"/>
    </row>
    <row r="33" spans="1:7" s="78" customFormat="1" ht="12.75">
      <c r="A33" s="84" t="s">
        <v>29</v>
      </c>
      <c r="B33" s="79">
        <f>C33/$C$36</f>
        <v>0.6590304784783817</v>
      </c>
      <c r="C33" s="95">
        <f>'SAO Report Graphs Data'!E4</f>
        <v>71507101</v>
      </c>
      <c r="D33" s="88"/>
      <c r="E33" s="84" t="s">
        <v>29</v>
      </c>
      <c r="F33" s="91">
        <f>G33/$G$36</f>
        <v>0.43185605552568507</v>
      </c>
      <c r="G33" s="94">
        <f>'SAO Report Graphs Data'!D4</f>
        <v>43867603</v>
      </c>
    </row>
    <row r="34" spans="1:7" s="78" customFormat="1" ht="12.75">
      <c r="A34" s="84" t="s">
        <v>30</v>
      </c>
      <c r="B34" s="79">
        <f>C34/$C$36</f>
        <v>0.07164730502978056</v>
      </c>
      <c r="C34" s="95">
        <f>'SAO Report Graphs Data'!E5</f>
        <v>7773982</v>
      </c>
      <c r="D34" s="88"/>
      <c r="E34" s="84" t="s">
        <v>30</v>
      </c>
      <c r="F34" s="91">
        <f>G34/$G$36</f>
        <v>0.08968925574780921</v>
      </c>
      <c r="G34" s="94">
        <f>'SAO Report Graphs Data'!D5</f>
        <v>9110565</v>
      </c>
    </row>
    <row r="35" spans="1:7" s="78" customFormat="1" ht="12.75">
      <c r="A35" s="84" t="s">
        <v>31</v>
      </c>
      <c r="B35" s="79">
        <f>C35/$C$36</f>
        <v>0.26932221649183774</v>
      </c>
      <c r="C35" s="95">
        <f>'SAO Report Graphs Data'!E6</f>
        <v>29222398</v>
      </c>
      <c r="D35" s="88"/>
      <c r="E35" s="84" t="s">
        <v>31</v>
      </c>
      <c r="F35" s="91">
        <f>G35/$G$36</f>
        <v>0.4784546887265057</v>
      </c>
      <c r="G35" s="94">
        <f>'SAO Report Graphs Data'!D6</f>
        <v>48601056</v>
      </c>
    </row>
    <row r="36" spans="1:7" s="78" customFormat="1" ht="12.75">
      <c r="A36" s="84" t="s">
        <v>32</v>
      </c>
      <c r="B36" s="79">
        <f>C36/$C$36</f>
        <v>1</v>
      </c>
      <c r="C36" s="95">
        <f>SUM(C33:C35)</f>
        <v>108503481</v>
      </c>
      <c r="D36" s="88"/>
      <c r="E36" s="84" t="s">
        <v>32</v>
      </c>
      <c r="F36" s="91">
        <f>G36/$G$36</f>
        <v>1</v>
      </c>
      <c r="G36" s="94">
        <f>SUM(G33:G35)</f>
        <v>101579224</v>
      </c>
    </row>
    <row r="37" spans="1:7" s="78" customFormat="1" ht="12.75">
      <c r="A37" s="84"/>
      <c r="B37" s="79"/>
      <c r="C37" s="95"/>
      <c r="D37" s="88"/>
      <c r="E37" s="84"/>
      <c r="F37" s="85"/>
      <c r="G37" s="80"/>
    </row>
    <row r="38" spans="1:7" s="78" customFormat="1" ht="12.75">
      <c r="A38" s="84" t="s">
        <v>33</v>
      </c>
      <c r="B38" s="79"/>
      <c r="C38" s="95"/>
      <c r="D38" s="88"/>
      <c r="E38" s="84" t="s">
        <v>33</v>
      </c>
      <c r="F38" s="91"/>
      <c r="G38" s="80"/>
    </row>
    <row r="39" spans="1:7" s="78" customFormat="1" ht="12.75">
      <c r="A39" s="84" t="s">
        <v>34</v>
      </c>
      <c r="B39" s="79">
        <f>C39/$C$42</f>
        <v>0.23371464921019447</v>
      </c>
      <c r="C39" s="95">
        <f>'SAO Report Graphs Data'!E10</f>
        <v>25358853</v>
      </c>
      <c r="D39" s="88"/>
      <c r="E39" s="84" t="s">
        <v>34</v>
      </c>
      <c r="F39" s="91">
        <f>G39/$G$42</f>
        <v>0.6169420727214848</v>
      </c>
      <c r="G39" s="94">
        <f>'SAO Report Graphs Data'!D10</f>
        <v>62668497</v>
      </c>
    </row>
    <row r="40" spans="1:7" s="78" customFormat="1" ht="12.75">
      <c r="A40" s="84" t="s">
        <v>35</v>
      </c>
      <c r="B40" s="79">
        <f>C40/$C$42</f>
        <v>0.7619182743086371</v>
      </c>
      <c r="C40" s="95">
        <f>'SAO Report Graphs Data'!E11</f>
        <v>82670785</v>
      </c>
      <c r="D40" s="88"/>
      <c r="E40" s="84" t="s">
        <v>35</v>
      </c>
      <c r="F40" s="91">
        <f>G40/$G$42</f>
        <v>0.36757424923821036</v>
      </c>
      <c r="G40" s="94">
        <f>'SAO Report Graphs Data'!D11</f>
        <v>37337907</v>
      </c>
    </row>
    <row r="41" spans="1:7" s="78" customFormat="1" ht="13.5" thickBot="1">
      <c r="A41" s="86" t="s">
        <v>36</v>
      </c>
      <c r="B41" s="93">
        <f>C41/$C$42</f>
        <v>0.004367076481168379</v>
      </c>
      <c r="C41" s="105">
        <f>'SAO Report Graphs Data'!E12</f>
        <v>473843</v>
      </c>
      <c r="D41" s="88"/>
      <c r="E41" s="86" t="s">
        <v>36</v>
      </c>
      <c r="F41" s="92">
        <f>G41/$G$42</f>
        <v>0.015483678040304778</v>
      </c>
      <c r="G41" s="94">
        <f>'SAO Report Graphs Data'!D12</f>
        <v>1572820</v>
      </c>
    </row>
    <row r="42" spans="3:7" ht="12.75">
      <c r="C42" s="26">
        <f>SUM(C39:C41)</f>
        <v>108503481</v>
      </c>
      <c r="G42" s="94">
        <f>SUM(G39:G41)</f>
        <v>101579224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" width="31.7109375" style="0" bestFit="1" customWidth="1"/>
    <col min="4" max="4" width="11.140625" style="26" bestFit="1" customWidth="1"/>
    <col min="5" max="5" width="11.28125" style="26" customWidth="1"/>
    <col min="6" max="6" width="12.8515625" style="26" customWidth="1"/>
    <col min="7" max="7" width="11.140625" style="0" bestFit="1" customWidth="1"/>
    <col min="8" max="8" width="9.7109375" style="0" customWidth="1"/>
    <col min="9" max="9" width="15.28125" style="0" customWidth="1"/>
    <col min="10" max="10" width="13.57421875" style="0" customWidth="1"/>
    <col min="11" max="11" width="13.00390625" style="0" customWidth="1"/>
  </cols>
  <sheetData>
    <row r="1" spans="1:2" ht="12.75">
      <c r="A1" t="s">
        <v>57</v>
      </c>
      <c r="B1" s="38" t="s">
        <v>78</v>
      </c>
    </row>
    <row r="2" ht="13.5" thickBot="1"/>
    <row r="3" spans="1:6" ht="13.5" thickBot="1">
      <c r="A3" s="31" t="s">
        <v>28</v>
      </c>
      <c r="B3" s="32" t="s">
        <v>16</v>
      </c>
      <c r="D3" s="26" t="s">
        <v>55</v>
      </c>
      <c r="E3" s="26" t="s">
        <v>56</v>
      </c>
      <c r="F3" s="26" t="s">
        <v>58</v>
      </c>
    </row>
    <row r="4" spans="1:8" ht="13.5" thickBot="1">
      <c r="A4" s="33" t="s">
        <v>29</v>
      </c>
      <c r="B4" s="42">
        <f>(D4+E4)/$F$7</f>
        <v>0.5491870642088315</v>
      </c>
      <c r="D4" s="113">
        <v>43867603</v>
      </c>
      <c r="E4" s="113">
        <v>71507101</v>
      </c>
      <c r="F4" s="114">
        <f>SUM(D4:E4)</f>
        <v>115374704</v>
      </c>
      <c r="H4" s="138">
        <f>F4/1000000</f>
        <v>115.374704</v>
      </c>
    </row>
    <row r="5" spans="1:8" ht="13.5" thickBot="1">
      <c r="A5" s="34" t="s">
        <v>30</v>
      </c>
      <c r="B5" s="42">
        <f>(D5+E5)/$F$7</f>
        <v>0.08037095200197465</v>
      </c>
      <c r="D5" s="126">
        <v>9110565</v>
      </c>
      <c r="E5" s="126">
        <v>7773982</v>
      </c>
      <c r="F5" s="114">
        <f>SUM(D5:E5)</f>
        <v>16884547</v>
      </c>
      <c r="H5" s="138">
        <f>F5/1000000</f>
        <v>16.884547</v>
      </c>
    </row>
    <row r="6" spans="1:8" ht="13.5" thickBot="1">
      <c r="A6" s="34" t="s">
        <v>31</v>
      </c>
      <c r="B6" s="42">
        <f>(D6+E6)/$F$7</f>
        <v>0.3704419837891939</v>
      </c>
      <c r="D6" s="113">
        <v>48601056</v>
      </c>
      <c r="E6" s="113">
        <v>29222398</v>
      </c>
      <c r="F6" s="114">
        <f>SUM(D6:E6)</f>
        <v>77823454</v>
      </c>
      <c r="H6" s="138">
        <f>F6/1000000</f>
        <v>77.823454</v>
      </c>
    </row>
    <row r="7" spans="1:6" ht="13.5" thickBot="1">
      <c r="A7" s="35" t="s">
        <v>32</v>
      </c>
      <c r="B7" s="43">
        <v>1</v>
      </c>
      <c r="D7" s="26">
        <f>SUM(D4:D6)</f>
        <v>101579224</v>
      </c>
      <c r="E7" s="26">
        <f>SUM(E4:E6)</f>
        <v>108503481</v>
      </c>
      <c r="F7" s="26">
        <f>D7+E7</f>
        <v>210082705</v>
      </c>
    </row>
    <row r="8" spans="1:2" ht="13.5" thickBot="1">
      <c r="A8" s="52"/>
      <c r="B8" s="53"/>
    </row>
    <row r="9" spans="1:10" ht="13.5" thickBot="1">
      <c r="A9" s="31" t="s">
        <v>33</v>
      </c>
      <c r="B9" s="32" t="s">
        <v>16</v>
      </c>
      <c r="H9" s="26" t="s">
        <v>55</v>
      </c>
      <c r="I9" s="26" t="s">
        <v>56</v>
      </c>
      <c r="J9" t="s">
        <v>58</v>
      </c>
    </row>
    <row r="10" spans="1:10" ht="13.5" thickBot="1">
      <c r="A10" s="33" t="s">
        <v>34</v>
      </c>
      <c r="B10" s="42">
        <f>(D10+E10)/$F$13</f>
        <v>0.41901283592097693</v>
      </c>
      <c r="C10" s="44">
        <f>D10/$D$13</f>
        <v>0.6169420727214848</v>
      </c>
      <c r="D10" s="126">
        <v>62668497</v>
      </c>
      <c r="E10" s="126">
        <v>25358853</v>
      </c>
      <c r="F10" s="114">
        <f>SUM(D10:E10)</f>
        <v>88027350</v>
      </c>
      <c r="H10" s="44">
        <f>D10/D13</f>
        <v>0.6169420727214848</v>
      </c>
      <c r="I10" s="44">
        <f>E10/E13</f>
        <v>0.23371464921019447</v>
      </c>
      <c r="J10" s="44">
        <f>F10/F13</f>
        <v>0.41901283592097693</v>
      </c>
    </row>
    <row r="11" spans="1:10" ht="13.5" thickBot="1">
      <c r="A11" s="34" t="s">
        <v>49</v>
      </c>
      <c r="B11" s="42">
        <f>(D11+E11)/$F$13</f>
        <v>0.5712449865875442</v>
      </c>
      <c r="D11" s="113">
        <v>37337907</v>
      </c>
      <c r="E11" s="113">
        <v>82670785</v>
      </c>
      <c r="F11" s="114">
        <f>SUM(D11:E11)</f>
        <v>120008692</v>
      </c>
      <c r="H11" s="44">
        <f>D11/D13</f>
        <v>0.36757424923821036</v>
      </c>
      <c r="I11" s="44">
        <f>E11/E13</f>
        <v>0.7619182743086371</v>
      </c>
      <c r="J11" s="44">
        <f>F11/F13</f>
        <v>0.5712449865875442</v>
      </c>
    </row>
    <row r="12" spans="1:10" ht="13.5" thickBot="1">
      <c r="A12" s="34" t="s">
        <v>36</v>
      </c>
      <c r="B12" s="42">
        <f>(D12+E12)/$F$13</f>
        <v>0.009742177491478892</v>
      </c>
      <c r="D12" s="113">
        <v>1572820</v>
      </c>
      <c r="E12" s="113">
        <v>473843</v>
      </c>
      <c r="F12" s="114">
        <f>SUM(D12:E12)</f>
        <v>2046663</v>
      </c>
      <c r="H12" s="44">
        <f>D12/D13</f>
        <v>0.015483678040304778</v>
      </c>
      <c r="I12" s="44">
        <f>E12/E13</f>
        <v>0.004367076481168379</v>
      </c>
      <c r="J12" s="44">
        <f>F12/F13</f>
        <v>0.009742177491478892</v>
      </c>
    </row>
    <row r="13" spans="1:6" ht="13.5" thickBot="1">
      <c r="A13" s="35" t="s">
        <v>32</v>
      </c>
      <c r="B13" s="43">
        <f>SUM(B10:B12)</f>
        <v>1</v>
      </c>
      <c r="D13" s="26">
        <f>SUM(D10:D12)</f>
        <v>101579224</v>
      </c>
      <c r="E13" s="26">
        <f>SUM(E10:E12)</f>
        <v>108503481</v>
      </c>
      <c r="F13" s="26">
        <f>D13+E13</f>
        <v>210082705</v>
      </c>
    </row>
    <row r="14" ht="12.75">
      <c r="B14" s="44"/>
    </row>
    <row r="15" ht="12.75">
      <c r="B15" s="44"/>
    </row>
    <row r="16" spans="1:6" ht="13.5" thickBot="1">
      <c r="A16" t="s">
        <v>20</v>
      </c>
      <c r="B16" s="42">
        <f>(D16+E16)/$F$23</f>
        <v>0.03992921740035668</v>
      </c>
      <c r="D16" s="113">
        <v>8160633</v>
      </c>
      <c r="E16" s="113">
        <v>227805</v>
      </c>
      <c r="F16" s="114">
        <f aca="true" t="shared" si="0" ref="F16:F23">SUM(D16:E16)</f>
        <v>8388438</v>
      </c>
    </row>
    <row r="17" spans="1:7" ht="13.5" thickBot="1">
      <c r="A17" t="s">
        <v>21</v>
      </c>
      <c r="B17" s="42">
        <f aca="true" t="shared" si="1" ref="B17:B22">(D17+E17)/$F$23</f>
        <v>0.08146218890317507</v>
      </c>
      <c r="D17" s="126">
        <v>9339815</v>
      </c>
      <c r="E17" s="126">
        <v>7773982</v>
      </c>
      <c r="F17" s="114">
        <f t="shared" si="0"/>
        <v>17113797</v>
      </c>
      <c r="G17" s="26"/>
    </row>
    <row r="18" spans="1:6" ht="13.5" thickBot="1">
      <c r="A18" t="s">
        <v>22</v>
      </c>
      <c r="B18" s="42">
        <f t="shared" si="1"/>
        <v>0.2976214296174452</v>
      </c>
      <c r="D18" s="113">
        <v>45168049</v>
      </c>
      <c r="E18" s="113">
        <v>17357066</v>
      </c>
      <c r="F18" s="114">
        <f t="shared" si="0"/>
        <v>62525115</v>
      </c>
    </row>
    <row r="19" spans="1:7" ht="13.5" thickBot="1">
      <c r="A19" t="s">
        <v>23</v>
      </c>
      <c r="B19" s="42">
        <f t="shared" si="1"/>
        <v>0.4984244324157955</v>
      </c>
      <c r="D19" s="113">
        <v>33904900</v>
      </c>
      <c r="E19" s="113">
        <v>70805453</v>
      </c>
      <c r="F19" s="114">
        <f t="shared" si="0"/>
        <v>104710353</v>
      </c>
      <c r="G19" s="26"/>
    </row>
    <row r="20" spans="1:6" ht="13.5" thickBot="1">
      <c r="A20" t="s">
        <v>50</v>
      </c>
      <c r="B20" s="42">
        <f t="shared" si="1"/>
        <v>0</v>
      </c>
      <c r="D20" s="113">
        <v>0</v>
      </c>
      <c r="E20" s="110">
        <v>0</v>
      </c>
      <c r="F20" s="114">
        <f t="shared" si="0"/>
        <v>0</v>
      </c>
    </row>
    <row r="21" spans="1:6" ht="13.5" thickBot="1">
      <c r="A21" t="s">
        <v>25</v>
      </c>
      <c r="B21" s="42">
        <f t="shared" si="1"/>
        <v>0.0728205541717487</v>
      </c>
      <c r="D21" s="113">
        <v>3433007</v>
      </c>
      <c r="E21" s="113">
        <v>11865332</v>
      </c>
      <c r="F21" s="114">
        <f t="shared" si="0"/>
        <v>15298339</v>
      </c>
    </row>
    <row r="22" spans="1:6" ht="13.5" thickBot="1">
      <c r="A22" t="s">
        <v>26</v>
      </c>
      <c r="B22" s="42">
        <f t="shared" si="1"/>
        <v>0.009742177491478892</v>
      </c>
      <c r="D22" s="113">
        <v>1572820</v>
      </c>
      <c r="E22" s="113">
        <v>473843</v>
      </c>
      <c r="F22" s="114">
        <f t="shared" si="0"/>
        <v>2046663</v>
      </c>
    </row>
    <row r="23" spans="1:6" ht="12.75">
      <c r="A23" t="s">
        <v>51</v>
      </c>
      <c r="B23" s="44">
        <f>SUM(B16:B22)</f>
        <v>1</v>
      </c>
      <c r="D23" s="26">
        <f>SUM(D16:D22)</f>
        <v>101579224</v>
      </c>
      <c r="E23" s="26">
        <f>SUM(E16:E22)</f>
        <v>108503481</v>
      </c>
      <c r="F23" s="114">
        <f t="shared" si="0"/>
        <v>210082705</v>
      </c>
    </row>
    <row r="25" ht="13.5" thickBot="1">
      <c r="E25" s="126"/>
    </row>
    <row r="26" spans="1:11" ht="13.5" thickBot="1">
      <c r="A26" s="24" t="s">
        <v>73</v>
      </c>
      <c r="B26" s="36">
        <f>'Profile Graphs Data'!E3</f>
        <v>27276</v>
      </c>
      <c r="I26" s="26"/>
      <c r="K26" s="26"/>
    </row>
    <row r="27" spans="1:11" ht="13.5" thickBot="1">
      <c r="A27" s="52"/>
      <c r="B27" s="54"/>
      <c r="I27" s="26"/>
      <c r="K27" s="26"/>
    </row>
    <row r="28" spans="1:11" ht="27" thickBot="1">
      <c r="A28" s="24" t="s">
        <v>41</v>
      </c>
      <c r="B28" s="37">
        <f>'Profile Graphs Data'!F13</f>
        <v>15120</v>
      </c>
      <c r="C28" s="44">
        <f>SUM(B28)/B26</f>
        <v>0.5543334799824021</v>
      </c>
      <c r="D28" s="96"/>
      <c r="K28" s="26"/>
    </row>
    <row r="29" spans="1:2" ht="13.5" thickBot="1">
      <c r="A29" s="52"/>
      <c r="B29" s="54"/>
    </row>
    <row r="30" spans="1:2" ht="13.5" thickBot="1">
      <c r="A30" s="24" t="s">
        <v>52</v>
      </c>
      <c r="B30" s="37">
        <f>'Profile Graphs Data'!F13</f>
        <v>15120</v>
      </c>
    </row>
    <row r="31" spans="8:10" ht="12.75">
      <c r="H31" s="26"/>
      <c r="J31" s="26"/>
    </row>
    <row r="33" spans="4:11" ht="12.75">
      <c r="D33" s="26" t="s">
        <v>65</v>
      </c>
      <c r="F33" s="26" t="s">
        <v>63</v>
      </c>
      <c r="G33" s="26"/>
      <c r="I33" s="26" t="s">
        <v>64</v>
      </c>
      <c r="J33" s="23"/>
      <c r="K33" s="26"/>
    </row>
    <row r="34" spans="1:11" ht="12.75">
      <c r="A34" t="s">
        <v>20</v>
      </c>
      <c r="C34" s="23">
        <f>D34/$D$37</f>
        <v>0.13021906365490143</v>
      </c>
      <c r="D34" s="56">
        <f>D16</f>
        <v>8160633</v>
      </c>
      <c r="F34" s="26">
        <f>E16</f>
        <v>227805</v>
      </c>
      <c r="G34" s="23">
        <f>F34/$F$37</f>
        <v>0.008983253304082799</v>
      </c>
      <c r="I34" s="26">
        <f>F16</f>
        <v>8388438</v>
      </c>
      <c r="J34" s="23">
        <f>I34/$I$37</f>
        <v>0.09529354229111747</v>
      </c>
      <c r="K34" s="26"/>
    </row>
    <row r="35" spans="1:11" ht="12.75">
      <c r="A35" t="s">
        <v>21</v>
      </c>
      <c r="C35" s="23">
        <f>D35/$D$37</f>
        <v>0.14903524812474758</v>
      </c>
      <c r="D35" s="56">
        <f>D17</f>
        <v>9339815</v>
      </c>
      <c r="F35" s="26">
        <f>E17</f>
        <v>7773982</v>
      </c>
      <c r="G35" s="23">
        <f>F35/$F$37</f>
        <v>0.30655889680814824</v>
      </c>
      <c r="I35" s="26">
        <f>F17</f>
        <v>17113797</v>
      </c>
      <c r="J35" s="23">
        <f>I35/$I$37</f>
        <v>0.19441454275290576</v>
      </c>
      <c r="K35" s="26"/>
    </row>
    <row r="36" spans="1:11" ht="12.75">
      <c r="A36" t="s">
        <v>22</v>
      </c>
      <c r="C36" s="23">
        <f>D36/$D$37</f>
        <v>0.720745688220351</v>
      </c>
      <c r="D36" s="56">
        <f>D18</f>
        <v>45168049</v>
      </c>
      <c r="F36" s="26">
        <f>E18</f>
        <v>17357066</v>
      </c>
      <c r="G36" s="23">
        <f>F36/$F$37</f>
        <v>0.684457849887769</v>
      </c>
      <c r="I36" s="26">
        <f>F18</f>
        <v>62525115</v>
      </c>
      <c r="J36" s="23">
        <f>I36/$I$37</f>
        <v>0.7102919149559768</v>
      </c>
      <c r="K36" s="26"/>
    </row>
    <row r="37" spans="3:11" ht="12.75">
      <c r="C37" t="s">
        <v>38</v>
      </c>
      <c r="D37" s="26">
        <f>SUM(D34:D36)</f>
        <v>62668497</v>
      </c>
      <c r="F37" s="98">
        <f>SUM(F34:F36)</f>
        <v>25358853</v>
      </c>
      <c r="G37" s="38"/>
      <c r="H37" s="38"/>
      <c r="I37" s="98">
        <f>SUM(I34:I36)</f>
        <v>88027350</v>
      </c>
      <c r="J37" s="23"/>
      <c r="K37" s="26"/>
    </row>
    <row r="38" spans="10:11" ht="12.75">
      <c r="J38" s="23"/>
      <c r="K38" s="26"/>
    </row>
    <row r="39" spans="10:11" ht="12.75">
      <c r="J39" s="23"/>
      <c r="K39" s="26"/>
    </row>
    <row r="40" spans="10:11" ht="12.75">
      <c r="J40" s="23"/>
      <c r="K40" s="26"/>
    </row>
    <row r="41" spans="10:11" ht="12.75">
      <c r="J41" s="23"/>
      <c r="K41" s="26"/>
    </row>
    <row r="42" ht="12.75">
      <c r="K42" s="26"/>
    </row>
  </sheetData>
  <printOptions/>
  <pageMargins left="0.75" right="0.75" top="1" bottom="1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="75" zoomScaleNormal="75" workbookViewId="0" topLeftCell="A1">
      <selection activeCell="H75" sqref="H75"/>
    </sheetView>
  </sheetViews>
  <sheetFormatPr defaultColWidth="9.140625" defaultRowHeight="12.75"/>
  <cols>
    <col min="1" max="1" width="31.00390625" style="0" bestFit="1" customWidth="1"/>
    <col min="2" max="2" width="11.140625" style="0" bestFit="1" customWidth="1"/>
    <col min="3" max="3" width="13.8515625" style="22" bestFit="1" customWidth="1"/>
    <col min="4" max="4" width="13.8515625" style="22" customWidth="1"/>
    <col min="5" max="5" width="13.8515625" style="44" bestFit="1" customWidth="1"/>
    <col min="7" max="8" width="13.8515625" style="22" customWidth="1"/>
    <col min="9" max="9" width="13.8515625" style="44" bestFit="1" customWidth="1"/>
    <col min="10" max="10" width="39.421875" style="0" bestFit="1" customWidth="1"/>
    <col min="11" max="12" width="11.140625" style="0" bestFit="1" customWidth="1"/>
    <col min="13" max="13" width="15.140625" style="0" bestFit="1" customWidth="1"/>
    <col min="16" max="16" width="10.421875" style="0" bestFit="1" customWidth="1"/>
    <col min="17" max="17" width="15.140625" style="0" bestFit="1" customWidth="1"/>
  </cols>
  <sheetData>
    <row r="1" spans="1:11" ht="12.75">
      <c r="A1" s="1" t="s">
        <v>39</v>
      </c>
      <c r="B1" s="38" t="s">
        <v>78</v>
      </c>
      <c r="E1" s="45"/>
      <c r="F1" s="2"/>
      <c r="I1" s="41"/>
      <c r="J1" t="s">
        <v>40</v>
      </c>
      <c r="K1" s="38" t="s">
        <v>78</v>
      </c>
    </row>
    <row r="2" spans="1:9" ht="13.5" thickBot="1">
      <c r="A2" s="3"/>
      <c r="B2" s="4"/>
      <c r="E2" s="46"/>
      <c r="F2" s="4"/>
      <c r="I2" s="42"/>
    </row>
    <row r="3" spans="1:18" ht="13.5" thickBot="1">
      <c r="A3" s="3"/>
      <c r="B3" s="4" t="s">
        <v>11</v>
      </c>
      <c r="E3" s="46"/>
      <c r="F3" s="4" t="s">
        <v>12</v>
      </c>
      <c r="I3" s="42"/>
      <c r="J3" s="10"/>
      <c r="K3" s="142" t="s">
        <v>11</v>
      </c>
      <c r="L3" s="143"/>
      <c r="M3" s="143"/>
      <c r="N3" s="144"/>
      <c r="O3" s="145" t="s">
        <v>12</v>
      </c>
      <c r="P3" s="146"/>
      <c r="Q3" s="146"/>
      <c r="R3" s="147"/>
    </row>
    <row r="4" spans="1:18" ht="13.5" thickBot="1">
      <c r="A4" s="3"/>
      <c r="B4" s="4" t="s">
        <v>13</v>
      </c>
      <c r="C4" s="22" t="s">
        <v>14</v>
      </c>
      <c r="D4" s="22" t="s">
        <v>15</v>
      </c>
      <c r="E4" s="46" t="s">
        <v>16</v>
      </c>
      <c r="F4" s="4" t="s">
        <v>13</v>
      </c>
      <c r="G4" s="22" t="s">
        <v>14</v>
      </c>
      <c r="H4" s="22" t="s">
        <v>15</v>
      </c>
      <c r="I4" s="42" t="s">
        <v>16</v>
      </c>
      <c r="J4" s="11"/>
      <c r="K4" s="12" t="s">
        <v>13</v>
      </c>
      <c r="L4" s="13" t="s">
        <v>14</v>
      </c>
      <c r="M4" s="13" t="s">
        <v>15</v>
      </c>
      <c r="N4" s="14" t="s">
        <v>16</v>
      </c>
      <c r="O4" s="12" t="s">
        <v>13</v>
      </c>
      <c r="P4" s="13" t="s">
        <v>14</v>
      </c>
      <c r="Q4" s="13" t="s">
        <v>15</v>
      </c>
      <c r="R4" s="14" t="s">
        <v>16</v>
      </c>
    </row>
    <row r="5" spans="1:18" ht="12.75">
      <c r="A5" s="3" t="s">
        <v>17</v>
      </c>
      <c r="B5" s="115">
        <v>4498</v>
      </c>
      <c r="C5" s="116">
        <v>14270</v>
      </c>
      <c r="D5" s="119">
        <v>64187921</v>
      </c>
      <c r="E5" s="58" t="s">
        <v>59</v>
      </c>
      <c r="F5" s="116">
        <v>960</v>
      </c>
      <c r="G5" s="116">
        <v>27959</v>
      </c>
      <c r="H5" s="122">
        <v>26840237</v>
      </c>
      <c r="I5" s="58" t="s">
        <v>59</v>
      </c>
      <c r="J5" s="15" t="s">
        <v>17</v>
      </c>
      <c r="K5" s="116">
        <v>3390</v>
      </c>
      <c r="L5" s="129">
        <v>24569.51</v>
      </c>
      <c r="M5" s="129">
        <v>79875463</v>
      </c>
      <c r="N5" s="130" t="s">
        <v>59</v>
      </c>
      <c r="O5" s="129">
        <v>855</v>
      </c>
      <c r="P5" s="129">
        <v>36299.84</v>
      </c>
      <c r="Q5" s="131">
        <v>34412252</v>
      </c>
      <c r="R5" s="108" t="s">
        <v>59</v>
      </c>
    </row>
    <row r="6" spans="1:18" ht="12.75">
      <c r="A6" s="3" t="s">
        <v>18</v>
      </c>
      <c r="B6" s="115">
        <v>4498</v>
      </c>
      <c r="C6" s="117">
        <v>4928</v>
      </c>
      <c r="D6" s="120">
        <v>22165397</v>
      </c>
      <c r="E6" s="58" t="s">
        <v>59</v>
      </c>
      <c r="F6" s="117">
        <v>960</v>
      </c>
      <c r="G6" s="117">
        <v>10593</v>
      </c>
      <c r="H6" s="123">
        <v>10169113</v>
      </c>
      <c r="I6" s="58" t="s">
        <v>59</v>
      </c>
      <c r="J6" s="16" t="s">
        <v>18</v>
      </c>
      <c r="K6" s="116">
        <v>3390</v>
      </c>
      <c r="L6" s="132">
        <v>3753.4</v>
      </c>
      <c r="M6" s="132">
        <v>12202307</v>
      </c>
      <c r="N6" s="133" t="s">
        <v>59</v>
      </c>
      <c r="O6" s="132">
        <v>855</v>
      </c>
      <c r="P6" s="132">
        <v>4013.3</v>
      </c>
      <c r="Q6" s="134">
        <v>3804605</v>
      </c>
      <c r="R6" s="108" t="s">
        <v>59</v>
      </c>
    </row>
    <row r="7" spans="1:18" ht="13.5" thickBot="1">
      <c r="A7" s="3" t="s">
        <v>19</v>
      </c>
      <c r="B7" s="115">
        <v>4498</v>
      </c>
      <c r="C7" s="118">
        <v>9254</v>
      </c>
      <c r="D7" s="121">
        <v>41624903</v>
      </c>
      <c r="E7" s="59" t="s">
        <v>59</v>
      </c>
      <c r="F7" s="118">
        <v>960</v>
      </c>
      <c r="G7" s="118">
        <v>17323</v>
      </c>
      <c r="H7" s="124">
        <v>16630498</v>
      </c>
      <c r="I7" s="59" t="s">
        <v>59</v>
      </c>
      <c r="J7" s="17" t="s">
        <v>19</v>
      </c>
      <c r="K7" s="116">
        <v>3390</v>
      </c>
      <c r="L7" s="135">
        <v>20792.59</v>
      </c>
      <c r="M7" s="135">
        <v>67596700</v>
      </c>
      <c r="N7" s="136" t="s">
        <v>59</v>
      </c>
      <c r="O7" s="135">
        <v>855</v>
      </c>
      <c r="P7" s="135">
        <v>32243.91</v>
      </c>
      <c r="Q7" s="137">
        <v>30567227</v>
      </c>
      <c r="R7" s="109" t="s">
        <v>59</v>
      </c>
    </row>
    <row r="8" spans="1:18" ht="13.5" thickBot="1">
      <c r="A8" s="3"/>
      <c r="B8" s="4" t="s">
        <v>11</v>
      </c>
      <c r="E8" s="46"/>
      <c r="F8" s="4" t="s">
        <v>12</v>
      </c>
      <c r="I8" s="42"/>
      <c r="J8" s="10"/>
      <c r="K8" s="142" t="s">
        <v>11</v>
      </c>
      <c r="L8" s="143"/>
      <c r="M8" s="143"/>
      <c r="N8" s="144"/>
      <c r="O8" s="145" t="s">
        <v>12</v>
      </c>
      <c r="P8" s="146"/>
      <c r="Q8" s="146"/>
      <c r="R8" s="147"/>
    </row>
    <row r="9" spans="1:18" ht="13.5" thickBot="1">
      <c r="A9" s="3"/>
      <c r="B9" s="4" t="s">
        <v>13</v>
      </c>
      <c r="C9" s="22" t="s">
        <v>14</v>
      </c>
      <c r="D9" s="22" t="s">
        <v>15</v>
      </c>
      <c r="E9" s="46" t="s">
        <v>16</v>
      </c>
      <c r="F9" s="4" t="s">
        <v>13</v>
      </c>
      <c r="G9" s="22" t="s">
        <v>14</v>
      </c>
      <c r="H9" s="22" t="s">
        <v>15</v>
      </c>
      <c r="I9" s="42" t="s">
        <v>16</v>
      </c>
      <c r="J9" s="11"/>
      <c r="K9" s="12" t="s">
        <v>13</v>
      </c>
      <c r="L9" s="13" t="s">
        <v>14</v>
      </c>
      <c r="M9" s="13" t="s">
        <v>15</v>
      </c>
      <c r="N9" s="14" t="s">
        <v>16</v>
      </c>
      <c r="O9" s="12" t="s">
        <v>13</v>
      </c>
      <c r="P9" s="13" t="s">
        <v>14</v>
      </c>
      <c r="Q9" s="13" t="s">
        <v>15</v>
      </c>
      <c r="R9" s="14" t="s">
        <v>16</v>
      </c>
    </row>
    <row r="10" spans="1:18" ht="13.5" thickBot="1">
      <c r="A10" s="3" t="s">
        <v>20</v>
      </c>
      <c r="B10" s="125">
        <v>2053</v>
      </c>
      <c r="C10" s="111">
        <v>3100.7</v>
      </c>
      <c r="D10" s="113">
        <v>6365733</v>
      </c>
      <c r="E10" s="97">
        <f aca="true" t="shared" si="0" ref="E10:E16">D10/$D$17</f>
        <v>0.13631612929212794</v>
      </c>
      <c r="F10" s="125">
        <v>291</v>
      </c>
      <c r="G10" s="111">
        <v>3389</v>
      </c>
      <c r="H10" s="113">
        <v>986253</v>
      </c>
      <c r="I10" s="107">
        <f aca="true" t="shared" si="1" ref="I10:I16">H10/$H$17</f>
        <v>0.05242900098244605</v>
      </c>
      <c r="J10" s="15" t="s">
        <v>20</v>
      </c>
      <c r="K10" s="125">
        <v>42</v>
      </c>
      <c r="L10" s="111">
        <v>3136.76</v>
      </c>
      <c r="M10" s="113">
        <v>131744</v>
      </c>
      <c r="N10" s="106">
        <f aca="true" t="shared" si="2" ref="N10:N16">(M10/$M$17)*100</f>
        <v>0.1854607416419419</v>
      </c>
      <c r="O10" s="125">
        <v>7</v>
      </c>
      <c r="P10" s="111">
        <v>4578.57</v>
      </c>
      <c r="Q10" s="113">
        <v>32050</v>
      </c>
      <c r="R10" s="106">
        <f aca="true" t="shared" si="3" ref="R10:R16">(Q10/$Q$17)*100</f>
        <v>0.1217622681563783</v>
      </c>
    </row>
    <row r="11" spans="1:18" ht="13.5" thickBot="1">
      <c r="A11" s="3" t="s">
        <v>21</v>
      </c>
      <c r="B11" s="127">
        <v>2707</v>
      </c>
      <c r="C11" s="128">
        <v>2714.76</v>
      </c>
      <c r="D11" s="113">
        <v>7348865</v>
      </c>
      <c r="E11" s="97">
        <f t="shared" si="0"/>
        <v>0.15736896779842852</v>
      </c>
      <c r="F11" s="125">
        <v>13</v>
      </c>
      <c r="G11" s="111">
        <v>3019</v>
      </c>
      <c r="H11" s="113">
        <v>39252</v>
      </c>
      <c r="I11" s="107">
        <f t="shared" si="1"/>
        <v>0.0020866280219811475</v>
      </c>
      <c r="J11" s="16" t="s">
        <v>21</v>
      </c>
      <c r="K11" s="127">
        <v>398</v>
      </c>
      <c r="L11" s="128">
        <v>8178.9</v>
      </c>
      <c r="M11" s="126">
        <v>3255204</v>
      </c>
      <c r="N11" s="106">
        <f t="shared" si="2"/>
        <v>4.582467118318981</v>
      </c>
      <c r="O11" s="127">
        <v>318</v>
      </c>
      <c r="P11" s="128">
        <v>12497</v>
      </c>
      <c r="Q11" s="126">
        <v>3974174</v>
      </c>
      <c r="R11" s="106">
        <f t="shared" si="3"/>
        <v>15.098422473887881</v>
      </c>
    </row>
    <row r="12" spans="1:18" ht="13.5" thickBot="1">
      <c r="A12" s="3" t="s">
        <v>22</v>
      </c>
      <c r="B12" s="125">
        <v>4150</v>
      </c>
      <c r="C12" s="111">
        <v>3631</v>
      </c>
      <c r="D12" s="113">
        <v>15069128</v>
      </c>
      <c r="E12" s="97">
        <f t="shared" si="0"/>
        <v>0.3226910712038386</v>
      </c>
      <c r="F12" s="125">
        <v>951</v>
      </c>
      <c r="G12" s="111">
        <v>12595</v>
      </c>
      <c r="H12" s="113">
        <v>11978394</v>
      </c>
      <c r="I12" s="107">
        <f t="shared" si="1"/>
        <v>0.636768892762938</v>
      </c>
      <c r="J12" s="16" t="s">
        <v>22</v>
      </c>
      <c r="K12" s="125">
        <v>3077</v>
      </c>
      <c r="L12" s="111">
        <v>3318.58</v>
      </c>
      <c r="M12" s="113">
        <v>10211269</v>
      </c>
      <c r="N12" s="106">
        <f t="shared" si="2"/>
        <v>14.37476865622245</v>
      </c>
      <c r="O12" s="125">
        <v>794</v>
      </c>
      <c r="P12" s="111">
        <v>6222.61</v>
      </c>
      <c r="Q12" s="113">
        <v>4940750</v>
      </c>
      <c r="R12" s="106">
        <f t="shared" si="3"/>
        <v>18.770574926478194</v>
      </c>
    </row>
    <row r="13" spans="1:18" ht="13.5" thickBot="1">
      <c r="A13" s="3" t="s">
        <v>23</v>
      </c>
      <c r="B13" s="125">
        <v>2855</v>
      </c>
      <c r="C13" s="111">
        <v>5539.49</v>
      </c>
      <c r="D13" s="113">
        <v>15815253</v>
      </c>
      <c r="E13" s="97">
        <f t="shared" si="0"/>
        <v>0.33866862979262785</v>
      </c>
      <c r="F13" s="125">
        <v>608</v>
      </c>
      <c r="G13" s="111">
        <v>7651.62</v>
      </c>
      <c r="H13" s="113">
        <v>4652187</v>
      </c>
      <c r="I13" s="107">
        <f t="shared" si="1"/>
        <v>0.24730927743035788</v>
      </c>
      <c r="J13" s="16" t="s">
        <v>23</v>
      </c>
      <c r="K13" s="125">
        <v>3111</v>
      </c>
      <c r="L13" s="111">
        <v>17297</v>
      </c>
      <c r="M13" s="113">
        <v>53812059</v>
      </c>
      <c r="N13" s="106">
        <f t="shared" si="2"/>
        <v>75.75316045831259</v>
      </c>
      <c r="O13" s="125">
        <v>725</v>
      </c>
      <c r="P13" s="111">
        <v>16888</v>
      </c>
      <c r="Q13" s="113">
        <v>12243837</v>
      </c>
      <c r="R13" s="106">
        <f t="shared" si="3"/>
        <v>46.5159863980339</v>
      </c>
    </row>
    <row r="14" spans="1:18" ht="13.5" thickBot="1">
      <c r="A14" s="3" t="s">
        <v>24</v>
      </c>
      <c r="B14" s="125">
        <v>2785</v>
      </c>
      <c r="C14" s="111">
        <v>5007.94</v>
      </c>
      <c r="D14" s="113">
        <v>13947109</v>
      </c>
      <c r="E14" s="97">
        <f t="shared" si="0"/>
        <v>0.2986640994360588</v>
      </c>
      <c r="F14" s="125">
        <v>579</v>
      </c>
      <c r="G14" s="111">
        <v>5574</v>
      </c>
      <c r="H14" s="113">
        <v>3227467</v>
      </c>
      <c r="I14" s="107">
        <f t="shared" si="1"/>
        <v>0.17157146342146712</v>
      </c>
      <c r="J14" s="19" t="s">
        <v>24</v>
      </c>
      <c r="K14" s="125">
        <v>3111</v>
      </c>
      <c r="L14" s="111">
        <v>17287.19</v>
      </c>
      <c r="M14" s="113">
        <v>53780459</v>
      </c>
      <c r="N14" s="106">
        <f t="shared" si="2"/>
        <v>75.70867600789447</v>
      </c>
      <c r="O14" s="125">
        <v>724</v>
      </c>
      <c r="P14" s="111">
        <v>16842.79</v>
      </c>
      <c r="Q14" s="113">
        <v>12194181</v>
      </c>
      <c r="R14" s="106">
        <f t="shared" si="3"/>
        <v>46.32733656378825</v>
      </c>
    </row>
    <row r="15" spans="1:18" ht="13.5" thickBot="1">
      <c r="A15" s="3" t="s">
        <v>25</v>
      </c>
      <c r="B15" s="125">
        <v>220</v>
      </c>
      <c r="C15" s="111">
        <v>3856</v>
      </c>
      <c r="D15" s="113">
        <v>848337</v>
      </c>
      <c r="E15" s="97">
        <f t="shared" si="0"/>
        <v>0.018166331540342005</v>
      </c>
      <c r="F15" s="125">
        <v>103</v>
      </c>
      <c r="G15" s="111">
        <v>8090</v>
      </c>
      <c r="H15" s="113">
        <v>833300</v>
      </c>
      <c r="I15" s="107">
        <f t="shared" si="1"/>
        <v>0.044298051837279376</v>
      </c>
      <c r="J15" s="16" t="s">
        <v>25</v>
      </c>
      <c r="K15" s="125">
        <v>346</v>
      </c>
      <c r="L15" s="111">
        <v>9519</v>
      </c>
      <c r="M15" s="113">
        <v>3293593</v>
      </c>
      <c r="N15" s="106">
        <f t="shared" si="2"/>
        <v>4.636508686898138</v>
      </c>
      <c r="O15" s="125">
        <v>249</v>
      </c>
      <c r="P15" s="111">
        <v>20037</v>
      </c>
      <c r="Q15" s="113">
        <v>4989318</v>
      </c>
      <c r="R15" s="106">
        <f t="shared" si="3"/>
        <v>18.955091302135575</v>
      </c>
    </row>
    <row r="16" spans="1:18" ht="13.5" thickBot="1">
      <c r="A16" s="3" t="s">
        <v>26</v>
      </c>
      <c r="B16" s="125">
        <v>701</v>
      </c>
      <c r="C16" s="111">
        <v>1784.59</v>
      </c>
      <c r="D16" s="113">
        <v>1250995</v>
      </c>
      <c r="E16" s="97">
        <f t="shared" si="0"/>
        <v>0.026788870372635106</v>
      </c>
      <c r="F16" s="125">
        <v>174</v>
      </c>
      <c r="G16" s="111">
        <v>1849.57</v>
      </c>
      <c r="H16" s="113">
        <v>321825</v>
      </c>
      <c r="I16" s="107">
        <f t="shared" si="1"/>
        <v>0.017108148964997523</v>
      </c>
      <c r="J16" s="16" t="s">
        <v>26</v>
      </c>
      <c r="K16" s="125">
        <v>35</v>
      </c>
      <c r="L16" s="111">
        <v>9491</v>
      </c>
      <c r="M16" s="113">
        <v>332189</v>
      </c>
      <c r="N16" s="106">
        <f t="shared" si="2"/>
        <v>0.4676343386058951</v>
      </c>
      <c r="O16" s="125">
        <v>15</v>
      </c>
      <c r="P16" s="111">
        <v>9443.6</v>
      </c>
      <c r="Q16" s="113">
        <v>141654</v>
      </c>
      <c r="R16" s="106">
        <f t="shared" si="3"/>
        <v>0.5381626313080691</v>
      </c>
    </row>
    <row r="17" spans="1:18" ht="13.5" thickBot="1">
      <c r="A17" s="3" t="s">
        <v>27</v>
      </c>
      <c r="B17" s="71">
        <f>B5</f>
        <v>4498</v>
      </c>
      <c r="C17" s="72">
        <f>D17/B17</f>
        <v>10382.016674077367</v>
      </c>
      <c r="D17" s="72">
        <f>D10+D11+D12+D13+D15+D16</f>
        <v>46698311</v>
      </c>
      <c r="E17" s="21">
        <f>(E10+E11+E12+E13+E15+E16)</f>
        <v>1</v>
      </c>
      <c r="F17" s="72">
        <f>F5</f>
        <v>960</v>
      </c>
      <c r="G17" s="72">
        <f>H17/F17</f>
        <v>19595.011458333334</v>
      </c>
      <c r="H17" s="72">
        <f>H10+H11+H12+H13+H15+H16</f>
        <v>18811211</v>
      </c>
      <c r="I17" s="21">
        <f>(I10+I11+I12+I13+I15+I16)</f>
        <v>1</v>
      </c>
      <c r="J17" s="17" t="s">
        <v>27</v>
      </c>
      <c r="K17" s="20">
        <f>K5</f>
        <v>3390</v>
      </c>
      <c r="L17" s="72">
        <f>M17/K17</f>
        <v>20954.589380530975</v>
      </c>
      <c r="M17" s="72">
        <f>M10+M11+M12+M13+M15+M16</f>
        <v>71036058</v>
      </c>
      <c r="N17" s="21">
        <f>(N10+N11+N12+N13+N15+N16)/100</f>
        <v>0.9999999999999999</v>
      </c>
      <c r="O17" s="20">
        <f>O5</f>
        <v>855</v>
      </c>
      <c r="P17" s="72">
        <f>Q17/O17</f>
        <v>30785.71111111111</v>
      </c>
      <c r="Q17" s="72">
        <f>Q10+Q11+Q12+Q13+Q15+Q16</f>
        <v>26321783</v>
      </c>
      <c r="R17" s="21">
        <f>(R10+R11+R12+R13+R15+R16)/100</f>
        <v>1</v>
      </c>
    </row>
    <row r="18" spans="1:18" ht="13.5" thickBot="1">
      <c r="A18" s="3"/>
      <c r="B18" s="4" t="s">
        <v>11</v>
      </c>
      <c r="E18" s="46"/>
      <c r="F18" s="4" t="s">
        <v>12</v>
      </c>
      <c r="I18" s="42"/>
      <c r="J18" s="10"/>
      <c r="K18" s="142" t="s">
        <v>11</v>
      </c>
      <c r="L18" s="143"/>
      <c r="M18" s="143"/>
      <c r="N18" s="144"/>
      <c r="O18" s="145" t="s">
        <v>12</v>
      </c>
      <c r="P18" s="146"/>
      <c r="Q18" s="146"/>
      <c r="R18" s="147"/>
    </row>
    <row r="19" spans="1:18" ht="13.5" thickBot="1">
      <c r="A19" s="3" t="s">
        <v>28</v>
      </c>
      <c r="B19" s="4" t="s">
        <v>13</v>
      </c>
      <c r="C19" s="22" t="s">
        <v>14</v>
      </c>
      <c r="D19" s="22" t="s">
        <v>15</v>
      </c>
      <c r="E19" s="46" t="s">
        <v>16</v>
      </c>
      <c r="F19" s="4" t="s">
        <v>13</v>
      </c>
      <c r="G19" s="22" t="s">
        <v>14</v>
      </c>
      <c r="H19" s="22" t="s">
        <v>15</v>
      </c>
      <c r="I19" s="42" t="s">
        <v>16</v>
      </c>
      <c r="J19" s="11" t="s">
        <v>28</v>
      </c>
      <c r="K19" s="12" t="s">
        <v>13</v>
      </c>
      <c r="L19" s="13" t="s">
        <v>14</v>
      </c>
      <c r="M19" s="13" t="s">
        <v>15</v>
      </c>
      <c r="N19" s="14" t="s">
        <v>16</v>
      </c>
      <c r="O19" s="12" t="s">
        <v>13</v>
      </c>
      <c r="P19" s="13" t="s">
        <v>14</v>
      </c>
      <c r="Q19" s="13" t="s">
        <v>15</v>
      </c>
      <c r="R19" s="14" t="s">
        <v>16</v>
      </c>
    </row>
    <row r="20" spans="1:18" ht="13.5" thickBot="1">
      <c r="A20" s="3" t="s">
        <v>29</v>
      </c>
      <c r="B20" s="125">
        <v>3701</v>
      </c>
      <c r="C20" s="111">
        <v>6393</v>
      </c>
      <c r="D20" s="113">
        <v>23661231</v>
      </c>
      <c r="E20" s="106">
        <f>(D20/D23)*100</f>
        <v>50.66828005835158</v>
      </c>
      <c r="F20" s="125">
        <v>752</v>
      </c>
      <c r="G20" s="111">
        <v>7925.88</v>
      </c>
      <c r="H20" s="113">
        <v>5960265</v>
      </c>
      <c r="I20" s="106">
        <f>(H20/H23)*100</f>
        <v>31.684642737780145</v>
      </c>
      <c r="J20" s="15" t="s">
        <v>29</v>
      </c>
      <c r="K20" s="125">
        <v>3128</v>
      </c>
      <c r="L20" s="111">
        <v>17352.55</v>
      </c>
      <c r="M20" s="113">
        <v>54278792</v>
      </c>
      <c r="N20" s="106">
        <f>(M20/M23)*100</f>
        <v>76.41019719872406</v>
      </c>
      <c r="O20" s="125">
        <v>729</v>
      </c>
      <c r="P20" s="111">
        <v>17033.66</v>
      </c>
      <c r="Q20" s="113">
        <v>12417541</v>
      </c>
      <c r="R20" s="106">
        <f>(Q20/Q23)*100</f>
        <v>47.17591129749835</v>
      </c>
    </row>
    <row r="21" spans="1:18" ht="13.5" thickBot="1">
      <c r="A21" s="3" t="s">
        <v>30</v>
      </c>
      <c r="B21" s="125">
        <v>2688</v>
      </c>
      <c r="C21" s="111">
        <v>2649</v>
      </c>
      <c r="D21" s="113">
        <v>7119615</v>
      </c>
      <c r="E21" s="106">
        <f>(D21/D23)*100</f>
        <v>15.245979667230364</v>
      </c>
      <c r="F21" s="125">
        <v>13</v>
      </c>
      <c r="G21" s="111">
        <v>3019</v>
      </c>
      <c r="H21" s="113">
        <v>39252</v>
      </c>
      <c r="I21" s="106">
        <f>(H21/H23)*100</f>
        <v>0.20866280219811476</v>
      </c>
      <c r="J21" s="16" t="s">
        <v>30</v>
      </c>
      <c r="K21" s="127">
        <v>397</v>
      </c>
      <c r="L21" s="128">
        <v>8192.45</v>
      </c>
      <c r="M21" s="126">
        <v>3252404</v>
      </c>
      <c r="N21" s="106">
        <f>(M21/M23)*100</f>
        <v>4.57852545815535</v>
      </c>
      <c r="O21" s="127">
        <v>318</v>
      </c>
      <c r="P21" s="128">
        <v>12497.4</v>
      </c>
      <c r="Q21" s="126">
        <v>3974174</v>
      </c>
      <c r="R21" s="106">
        <f>(Q21/Q23)*100</f>
        <v>15.098422473887881</v>
      </c>
    </row>
    <row r="22" spans="1:18" ht="13.5" thickBot="1">
      <c r="A22" s="3" t="s">
        <v>31</v>
      </c>
      <c r="B22" s="125">
        <v>4181</v>
      </c>
      <c r="C22" s="111">
        <v>3807</v>
      </c>
      <c r="D22" s="113">
        <v>15917465</v>
      </c>
      <c r="E22" s="106">
        <f>(D22/D23)*100</f>
        <v>34.085740274418065</v>
      </c>
      <c r="F22" s="125">
        <v>956</v>
      </c>
      <c r="G22" s="111">
        <v>13401</v>
      </c>
      <c r="H22" s="113">
        <v>12811694</v>
      </c>
      <c r="I22" s="106">
        <f>(H22/H23)*100</f>
        <v>68.10669446002174</v>
      </c>
      <c r="J22" s="16" t="s">
        <v>31</v>
      </c>
      <c r="K22" s="125">
        <v>3097</v>
      </c>
      <c r="L22" s="111">
        <v>4360.63</v>
      </c>
      <c r="M22" s="113">
        <v>13504862</v>
      </c>
      <c r="N22" s="106">
        <f>(M22/M23)*100</f>
        <v>19.01127734312059</v>
      </c>
      <c r="O22" s="125">
        <v>811</v>
      </c>
      <c r="P22" s="111">
        <v>1244.23</v>
      </c>
      <c r="Q22" s="113">
        <v>9930068</v>
      </c>
      <c r="R22" s="106">
        <f>(Q22/Q23)*100</f>
        <v>37.72566622861377</v>
      </c>
    </row>
    <row r="23" spans="1:18" ht="13.5" thickBot="1">
      <c r="A23" s="3" t="s">
        <v>32</v>
      </c>
      <c r="B23" s="68">
        <f>B17</f>
        <v>4498</v>
      </c>
      <c r="C23" s="69">
        <f>(D23/B23)</f>
        <v>10382.016674077367</v>
      </c>
      <c r="D23" s="69">
        <f>SUM(D20:D22)</f>
        <v>46698311</v>
      </c>
      <c r="E23" s="70">
        <f>(D23/D23)*100</f>
        <v>100</v>
      </c>
      <c r="F23" s="68">
        <f>F17</f>
        <v>960</v>
      </c>
      <c r="G23" s="69">
        <f>(H23/F23)</f>
        <v>19595.011458333334</v>
      </c>
      <c r="H23" s="69">
        <f>SUM(H20:H22)</f>
        <v>18811211</v>
      </c>
      <c r="I23" s="70">
        <f>(H23/H23)*100</f>
        <v>100</v>
      </c>
      <c r="J23" s="17" t="s">
        <v>32</v>
      </c>
      <c r="K23" s="20">
        <f>K17</f>
        <v>3390</v>
      </c>
      <c r="L23" s="64">
        <f>(M23/K23)</f>
        <v>20954.589380530975</v>
      </c>
      <c r="M23" s="64">
        <f>SUM(M20:M22)</f>
        <v>71036058</v>
      </c>
      <c r="N23" s="67">
        <f>(M23/M23)*100</f>
        <v>100</v>
      </c>
      <c r="O23" s="61">
        <f>O17</f>
        <v>855</v>
      </c>
      <c r="P23" s="64">
        <f>(Q23/O23)</f>
        <v>30785.71111111111</v>
      </c>
      <c r="Q23" s="64">
        <f>SUM(Q20:Q22)</f>
        <v>26321783</v>
      </c>
      <c r="R23" s="67">
        <f>(Q23/Q23)*100</f>
        <v>100</v>
      </c>
    </row>
    <row r="24" spans="1:18" ht="13.5" thickBot="1">
      <c r="A24" s="3"/>
      <c r="B24" s="4" t="s">
        <v>11</v>
      </c>
      <c r="E24" s="46"/>
      <c r="F24" s="4" t="s">
        <v>12</v>
      </c>
      <c r="I24" s="42"/>
      <c r="J24" s="10"/>
      <c r="K24" s="142" t="s">
        <v>11</v>
      </c>
      <c r="L24" s="143"/>
      <c r="M24" s="143"/>
      <c r="N24" s="144"/>
      <c r="O24" s="145" t="s">
        <v>12</v>
      </c>
      <c r="P24" s="146"/>
      <c r="Q24" s="146"/>
      <c r="R24" s="147"/>
    </row>
    <row r="25" spans="1:20" ht="13.5" thickBot="1">
      <c r="A25" s="3" t="s">
        <v>33</v>
      </c>
      <c r="B25" s="4" t="s">
        <v>13</v>
      </c>
      <c r="C25" s="22" t="s">
        <v>14</v>
      </c>
      <c r="D25" s="22" t="s">
        <v>15</v>
      </c>
      <c r="E25" s="46" t="s">
        <v>16</v>
      </c>
      <c r="F25" s="4" t="s">
        <v>13</v>
      </c>
      <c r="G25" s="22" t="s">
        <v>14</v>
      </c>
      <c r="H25" s="22" t="s">
        <v>15</v>
      </c>
      <c r="I25" s="42" t="s">
        <v>16</v>
      </c>
      <c r="J25" s="11" t="s">
        <v>33</v>
      </c>
      <c r="K25" s="12" t="s">
        <v>13</v>
      </c>
      <c r="L25" s="13" t="s">
        <v>14</v>
      </c>
      <c r="M25" s="13" t="s">
        <v>15</v>
      </c>
      <c r="N25" s="14" t="s">
        <v>16</v>
      </c>
      <c r="O25" s="12" t="s">
        <v>13</v>
      </c>
      <c r="P25" s="13" t="s">
        <v>14</v>
      </c>
      <c r="Q25" s="13" t="s">
        <v>15</v>
      </c>
      <c r="R25" s="14" t="s">
        <v>16</v>
      </c>
      <c r="T25" t="s">
        <v>60</v>
      </c>
    </row>
    <row r="26" spans="1:20" ht="13.5" thickBot="1">
      <c r="A26" s="3" t="s">
        <v>34</v>
      </c>
      <c r="B26" s="125">
        <v>4411</v>
      </c>
      <c r="C26" s="111">
        <v>6525</v>
      </c>
      <c r="D26" s="113">
        <v>28783726</v>
      </c>
      <c r="E26" s="106">
        <f>(D26/D29)*100</f>
        <v>61.6376168294395</v>
      </c>
      <c r="F26" s="125">
        <v>955</v>
      </c>
      <c r="G26" s="111">
        <v>13617</v>
      </c>
      <c r="H26" s="113">
        <v>13003899</v>
      </c>
      <c r="I26" s="106">
        <f>(H26/H29)*100</f>
        <v>69.12845217673652</v>
      </c>
      <c r="J26" s="15" t="s">
        <v>34</v>
      </c>
      <c r="K26" s="127">
        <v>3115</v>
      </c>
      <c r="L26" s="128">
        <v>4365</v>
      </c>
      <c r="M26" s="126">
        <v>13598217</v>
      </c>
      <c r="N26" s="106">
        <f>(M26/M29)*100</f>
        <v>19.14269651618337</v>
      </c>
      <c r="O26" s="127">
        <v>796</v>
      </c>
      <c r="P26" s="128">
        <v>11239.92</v>
      </c>
      <c r="Q26" s="126">
        <v>8946974</v>
      </c>
      <c r="R26" s="106">
        <f>(Q26/Q29)*100</f>
        <v>33.99075966852246</v>
      </c>
      <c r="T26" s="44">
        <f>(M26+Q26)/(Q29+M29)</f>
        <v>0.2315703673009758</v>
      </c>
    </row>
    <row r="27" spans="1:20" ht="13.5" thickBot="1">
      <c r="A27" s="3" t="s">
        <v>35</v>
      </c>
      <c r="B27" s="125">
        <v>2872</v>
      </c>
      <c r="C27" s="111">
        <v>5802</v>
      </c>
      <c r="D27" s="113">
        <v>16663590</v>
      </c>
      <c r="E27" s="106">
        <f>(D27/D29)*100</f>
        <v>35.683496133296984</v>
      </c>
      <c r="F27" s="125">
        <v>619</v>
      </c>
      <c r="G27" s="111">
        <v>8861.85</v>
      </c>
      <c r="H27" s="113">
        <v>5485487</v>
      </c>
      <c r="I27" s="106">
        <f>(H27/H29)*100</f>
        <v>29.16073292676373</v>
      </c>
      <c r="J27" s="16" t="s">
        <v>35</v>
      </c>
      <c r="K27" s="125">
        <v>3119</v>
      </c>
      <c r="L27" s="111">
        <v>18308.96</v>
      </c>
      <c r="M27" s="113">
        <v>57105652</v>
      </c>
      <c r="N27" s="106">
        <f>(M27/M29)*100</f>
        <v>80.38966914521073</v>
      </c>
      <c r="O27" s="125">
        <v>732</v>
      </c>
      <c r="P27" s="111">
        <v>23542.56</v>
      </c>
      <c r="Q27" s="113">
        <v>17233155</v>
      </c>
      <c r="R27" s="106">
        <f>(Q27/Q29)*100</f>
        <v>65.47107770016947</v>
      </c>
      <c r="T27" s="44">
        <f>(M27+Q27)/(Q29+M29)</f>
        <v>0.7635626081724635</v>
      </c>
    </row>
    <row r="28" spans="1:20" ht="13.5" thickBot="1">
      <c r="A28" s="3" t="s">
        <v>36</v>
      </c>
      <c r="B28" s="125">
        <v>701</v>
      </c>
      <c r="C28" s="111">
        <v>1785</v>
      </c>
      <c r="D28" s="113">
        <v>1250995</v>
      </c>
      <c r="E28" s="106">
        <f>(D28/D29)*100</f>
        <v>2.6788870372635105</v>
      </c>
      <c r="F28" s="125">
        <v>174</v>
      </c>
      <c r="G28" s="111">
        <v>1849.57</v>
      </c>
      <c r="H28" s="113">
        <v>321825</v>
      </c>
      <c r="I28" s="106">
        <f>(H28/H29)*100</f>
        <v>1.7108148964997523</v>
      </c>
      <c r="J28" s="16" t="s">
        <v>36</v>
      </c>
      <c r="K28" s="125">
        <v>35</v>
      </c>
      <c r="L28" s="111">
        <v>9494</v>
      </c>
      <c r="M28" s="113">
        <v>332189</v>
      </c>
      <c r="N28" s="106">
        <f>(M28/M29)*100</f>
        <v>0.4676343386058951</v>
      </c>
      <c r="O28" s="125">
        <v>15</v>
      </c>
      <c r="P28" s="111">
        <v>9443.6</v>
      </c>
      <c r="Q28" s="113">
        <v>141654</v>
      </c>
      <c r="R28" s="106">
        <f>(Q28/Q29)*100</f>
        <v>0.5381626313080691</v>
      </c>
      <c r="T28" s="44">
        <f>(M28+Q28)/(Q29+M29)</f>
        <v>0.004867024526560732</v>
      </c>
    </row>
    <row r="29" spans="1:18" ht="13.5" thickBot="1">
      <c r="A29" s="3" t="s">
        <v>32</v>
      </c>
      <c r="B29" s="71">
        <f>B17</f>
        <v>4498</v>
      </c>
      <c r="C29" s="72">
        <f>(D29/B29)</f>
        <v>10382.016674077367</v>
      </c>
      <c r="D29" s="72">
        <f>SUM(D26:D28)</f>
        <v>46698311</v>
      </c>
      <c r="E29" s="73">
        <f>(D29/D29)*100</f>
        <v>100</v>
      </c>
      <c r="F29" s="72">
        <f>F17</f>
        <v>960</v>
      </c>
      <c r="G29" s="72">
        <f>(H29/F29)</f>
        <v>19595.011458333334</v>
      </c>
      <c r="H29" s="72">
        <f>SUM(H26:H28)</f>
        <v>18811211</v>
      </c>
      <c r="I29" s="74">
        <f>(H29/H29)*100</f>
        <v>100</v>
      </c>
      <c r="J29" s="17" t="s">
        <v>32</v>
      </c>
      <c r="K29" s="62">
        <f>K17</f>
        <v>3390</v>
      </c>
      <c r="L29" s="63">
        <f>(M29/K29)</f>
        <v>20954.589380530975</v>
      </c>
      <c r="M29" s="63">
        <f>SUM(M26:M28)</f>
        <v>71036058</v>
      </c>
      <c r="N29" s="65">
        <f>(M29/M29)*100</f>
        <v>100</v>
      </c>
      <c r="O29" s="62">
        <f>O17</f>
        <v>855</v>
      </c>
      <c r="P29" s="63">
        <f>(Q29/O29)</f>
        <v>30785.71111111111</v>
      </c>
      <c r="Q29" s="63">
        <f>SUM(Q26:Q28)</f>
        <v>26321783</v>
      </c>
      <c r="R29" s="65">
        <f>(Q29/Q29)*100</f>
        <v>100</v>
      </c>
    </row>
    <row r="30" spans="1:9" ht="12.75">
      <c r="A30" s="3"/>
      <c r="B30" s="4"/>
      <c r="E30" s="46"/>
      <c r="F30" s="4"/>
      <c r="I30" s="42"/>
    </row>
    <row r="31" spans="1:9" ht="12.75">
      <c r="A31" s="5" t="s">
        <v>37</v>
      </c>
      <c r="B31" s="4"/>
      <c r="E31" s="46"/>
      <c r="F31" s="4"/>
      <c r="I31" s="42"/>
    </row>
    <row r="32" spans="1:10" ht="13.5" thickBot="1">
      <c r="A32" s="3"/>
      <c r="B32" s="4"/>
      <c r="E32" s="46"/>
      <c r="F32" s="4"/>
      <c r="I32" s="42"/>
      <c r="J32" s="10"/>
    </row>
    <row r="33" spans="1:11" ht="13.5" thickBot="1">
      <c r="A33" s="3" t="s">
        <v>29</v>
      </c>
      <c r="B33" s="57">
        <f>B20</f>
        <v>3701</v>
      </c>
      <c r="C33" s="7">
        <f>(D33/B33)</f>
        <v>6393.199405566063</v>
      </c>
      <c r="D33" s="7">
        <f>D20</f>
        <v>23661231</v>
      </c>
      <c r="E33" s="60">
        <f>(D33/D36)*100</f>
        <v>50.66828005835158</v>
      </c>
      <c r="F33" s="57">
        <f>F20</f>
        <v>752</v>
      </c>
      <c r="G33" s="7">
        <f>(H33/F33)</f>
        <v>7925.884308510638</v>
      </c>
      <c r="H33" s="7">
        <f>H20</f>
        <v>5960265</v>
      </c>
      <c r="I33" s="60">
        <f>(H33/H36)*100</f>
        <v>31.684642737780145</v>
      </c>
      <c r="J33" s="11" t="s">
        <v>28</v>
      </c>
      <c r="K33" s="14" t="s">
        <v>16</v>
      </c>
    </row>
    <row r="34" spans="1:13" ht="12.75">
      <c r="A34" s="3" t="s">
        <v>30</v>
      </c>
      <c r="B34" s="57">
        <f>B21</f>
        <v>2688</v>
      </c>
      <c r="C34" s="7">
        <f>(D34/B34)</f>
        <v>2648.6662946428573</v>
      </c>
      <c r="D34" s="7">
        <f>D21</f>
        <v>7119615</v>
      </c>
      <c r="E34" s="60">
        <f>(D34/D36)*100</f>
        <v>15.245979667230364</v>
      </c>
      <c r="F34" s="57">
        <f>F21</f>
        <v>13</v>
      </c>
      <c r="G34" s="7">
        <f>(H34/F34)</f>
        <v>3019.3846153846152</v>
      </c>
      <c r="H34" s="7">
        <f>H21</f>
        <v>39252</v>
      </c>
      <c r="I34" s="60">
        <f>(H34/H36)*100</f>
        <v>0.20866280219811476</v>
      </c>
      <c r="J34" s="15" t="s">
        <v>29</v>
      </c>
      <c r="K34" s="18">
        <f>(M20+Q20)/($M$23+$Q$23)</f>
        <v>0.685063804978995</v>
      </c>
      <c r="M34" s="26">
        <f>M20+Q20</f>
        <v>66696333</v>
      </c>
    </row>
    <row r="35" spans="1:13" ht="12.75">
      <c r="A35" s="3" t="s">
        <v>31</v>
      </c>
      <c r="B35" s="57">
        <f>B22</f>
        <v>4181</v>
      </c>
      <c r="C35" s="7">
        <f>(D35/B35)</f>
        <v>3807.0951925376703</v>
      </c>
      <c r="D35" s="7">
        <f>D22</f>
        <v>15917465</v>
      </c>
      <c r="E35" s="60">
        <f>(D35/D36)*100</f>
        <v>34.085740274418065</v>
      </c>
      <c r="F35" s="57">
        <f>F22</f>
        <v>956</v>
      </c>
      <c r="G35" s="7">
        <f>(H35/F35)</f>
        <v>13401.353556485356</v>
      </c>
      <c r="H35" s="7">
        <f>H22</f>
        <v>12811694</v>
      </c>
      <c r="I35" s="60">
        <f>(H35/H36)*100</f>
        <v>68.10669446002174</v>
      </c>
      <c r="J35" s="16" t="s">
        <v>30</v>
      </c>
      <c r="K35" s="18">
        <f>(M21+Q21)/($M$23+$Q$23)</f>
        <v>0.07422697469225925</v>
      </c>
      <c r="M35" s="26">
        <f>M21+Q21</f>
        <v>7226578</v>
      </c>
    </row>
    <row r="36" spans="1:13" ht="12.75">
      <c r="A36" s="3"/>
      <c r="B36" s="4"/>
      <c r="D36" s="22">
        <f>SUM(D33:D35)</f>
        <v>46698311</v>
      </c>
      <c r="E36" s="46"/>
      <c r="F36" s="4"/>
      <c r="H36" s="22">
        <f>SUM(H33:H35)</f>
        <v>18811211</v>
      </c>
      <c r="I36" s="42"/>
      <c r="J36" s="16" t="s">
        <v>31</v>
      </c>
      <c r="K36" s="18">
        <f>(M22+Q22)/($M$23+$Q$23)</f>
        <v>0.24070922032874578</v>
      </c>
      <c r="M36" s="26">
        <f>M22+Q22</f>
        <v>23434930</v>
      </c>
    </row>
    <row r="37" spans="1:11" ht="13.5" thickBot="1">
      <c r="A37" s="3" t="s">
        <v>29</v>
      </c>
      <c r="B37" s="46">
        <f>(D33+H33)/($D$36+$H$36)</f>
        <v>0.45217084624735926</v>
      </c>
      <c r="D37" s="22">
        <f>D33+H33</f>
        <v>29621496</v>
      </c>
      <c r="E37" s="46"/>
      <c r="F37" s="4"/>
      <c r="I37" s="42"/>
      <c r="J37" s="17" t="s">
        <v>32</v>
      </c>
      <c r="K37" s="66">
        <v>1</v>
      </c>
    </row>
    <row r="38" spans="1:9" ht="12.75">
      <c r="A38" s="3" t="s">
        <v>30</v>
      </c>
      <c r="B38" s="46">
        <f>(D34+H34)/($D$36+$H$36)</f>
        <v>0.1092797929436884</v>
      </c>
      <c r="D38" s="22">
        <f>D34+H34</f>
        <v>7158867</v>
      </c>
      <c r="E38" s="46"/>
      <c r="F38" s="4"/>
      <c r="I38" s="42"/>
    </row>
    <row r="39" spans="1:9" ht="12.75">
      <c r="A39" s="3" t="s">
        <v>31</v>
      </c>
      <c r="B39" s="46">
        <f>(D35+H35)/($D$36+$H$36)</f>
        <v>0.43854936080895235</v>
      </c>
      <c r="D39" s="22">
        <f>D35+H35</f>
        <v>28729159</v>
      </c>
      <c r="E39" s="46"/>
      <c r="F39" s="4"/>
      <c r="I39" s="42"/>
    </row>
    <row r="40" spans="1:9" ht="12.75">
      <c r="A40" s="3" t="s">
        <v>38</v>
      </c>
      <c r="B40" s="46">
        <f>SUM(B37:B39)</f>
        <v>1</v>
      </c>
      <c r="C40" s="75"/>
      <c r="D40" s="75"/>
      <c r="E40" s="46"/>
      <c r="F40" s="4"/>
      <c r="G40" s="75"/>
      <c r="H40" s="75"/>
      <c r="I40" s="42"/>
    </row>
    <row r="41" spans="1:9" ht="13.5" thickBot="1">
      <c r="A41" s="8"/>
      <c r="B41" s="9"/>
      <c r="C41" s="76"/>
      <c r="D41" s="76"/>
      <c r="E41" s="47"/>
      <c r="F41" s="9"/>
      <c r="G41" s="76"/>
      <c r="H41" s="76"/>
      <c r="I41" s="43"/>
    </row>
    <row r="45" spans="1:7" ht="12.75">
      <c r="A45" s="38" t="s">
        <v>10</v>
      </c>
      <c r="E45" s="44" t="s">
        <v>61</v>
      </c>
      <c r="F45" s="141"/>
      <c r="G45" s="141"/>
    </row>
    <row r="46" spans="1:7" ht="12.75">
      <c r="A46" s="3" t="s">
        <v>29</v>
      </c>
      <c r="B46" s="6">
        <f>SUM(C46)/C49</f>
        <v>0.5913881530702993</v>
      </c>
      <c r="C46" s="22">
        <f>SUM(D33+H33+M20+Q20)</f>
        <v>96317829</v>
      </c>
      <c r="E46" s="3" t="s">
        <v>34</v>
      </c>
      <c r="F46" s="44">
        <f>(D26+H26)/($D$29+$H$29)</f>
        <v>0.6378862755249535</v>
      </c>
      <c r="G46" s="26">
        <f>D26+H26</f>
        <v>41787625</v>
      </c>
    </row>
    <row r="47" spans="1:7" ht="12.75">
      <c r="A47" s="3" t="s">
        <v>30</v>
      </c>
      <c r="B47" s="6">
        <f>SUM(C47)/C49</f>
        <v>0.08832613689459687</v>
      </c>
      <c r="C47" s="22">
        <f>SUM(D34+H34+M21+Q21)</f>
        <v>14385445</v>
      </c>
      <c r="E47" s="3" t="s">
        <v>35</v>
      </c>
      <c r="F47" s="44">
        <f>(D27+H27)/($D$29+$H$29)</f>
        <v>0.33810469568072865</v>
      </c>
      <c r="G47" s="26">
        <f>D27+H27</f>
        <v>22149077</v>
      </c>
    </row>
    <row r="48" spans="1:7" ht="12.75">
      <c r="A48" s="3" t="s">
        <v>31</v>
      </c>
      <c r="B48" s="6">
        <f>SUM(C48)/C49</f>
        <v>0.32028571003510387</v>
      </c>
      <c r="C48" s="22">
        <f>SUM(D35+H35+M22+Q22)</f>
        <v>52164089</v>
      </c>
      <c r="E48" s="3" t="s">
        <v>36</v>
      </c>
      <c r="F48" s="44">
        <f>(D28+H28)/($D$29+$H$29)</f>
        <v>0.02400902879431787</v>
      </c>
      <c r="G48" s="26">
        <f>D28+H28</f>
        <v>1572820</v>
      </c>
    </row>
    <row r="49" spans="2:3" ht="12.75">
      <c r="B49" s="44">
        <f>SUM(B46:B48)</f>
        <v>1</v>
      </c>
      <c r="C49" s="22">
        <f>SUM(D36+H36+M23+Q23)</f>
        <v>162867363</v>
      </c>
    </row>
    <row r="54" spans="4:8" ht="12.75">
      <c r="D54" s="22" t="s">
        <v>70</v>
      </c>
      <c r="E54" s="99" t="s">
        <v>66</v>
      </c>
      <c r="F54" t="s">
        <v>67</v>
      </c>
      <c r="G54" t="s">
        <v>37</v>
      </c>
      <c r="H54" s="22" t="s">
        <v>68</v>
      </c>
    </row>
    <row r="55" spans="4:9" ht="12.75">
      <c r="D55" s="26">
        <f>($D$26+$H$26+$M$26+$Q$26)</f>
        <v>64332816</v>
      </c>
      <c r="E55" s="3" t="s">
        <v>69</v>
      </c>
      <c r="F55" s="44">
        <f>($D$26+$H$26+$M$26+$Q$26)/($D$29+$H$29+$M$29+$Q$29)</f>
        <v>0.39500127474895014</v>
      </c>
      <c r="G55" s="44">
        <f>($D$26+$H$26)/($D$29+$H$29)</f>
        <v>0.6378862755249535</v>
      </c>
      <c r="H55" s="44">
        <f>($M$26+$Q$26)/($M$29+$Q$29)</f>
        <v>0.2315703673009758</v>
      </c>
      <c r="I55" s="26">
        <f>($M$26+$Q$26)</f>
        <v>22545191</v>
      </c>
    </row>
    <row r="56" spans="4:9" ht="12.75">
      <c r="D56" s="26">
        <f>($D$27+$H$27+$M$27+$Q$27)</f>
        <v>96487884</v>
      </c>
      <c r="E56" s="3" t="s">
        <v>35</v>
      </c>
      <c r="F56" s="44">
        <f>($D$27+$H$27+$M$27+$Q$27)/($D$29+$H$29+$M$29+$Q$29)</f>
        <v>0.5924322849139517</v>
      </c>
      <c r="G56" s="44">
        <f>($D$27+$H$27)/($D$29+$H$29)</f>
        <v>0.33810469568072865</v>
      </c>
      <c r="H56" s="44">
        <f>($M$27+$Q$27)/($M$29+$Q$29)</f>
        <v>0.7635626081724635</v>
      </c>
      <c r="I56" s="26">
        <f>($M$27+$Q$27)</f>
        <v>74338807</v>
      </c>
    </row>
    <row r="57" spans="4:9" ht="12.75">
      <c r="D57" s="26">
        <f>($D$28+$H$28+$M$28+$Q$28)</f>
        <v>2046663</v>
      </c>
      <c r="E57" s="3" t="s">
        <v>36</v>
      </c>
      <c r="F57" s="44">
        <f>($D$28+$H$28+$M$28+$Q$28)/($D$29+$H$29+$M$29+$Q$29)</f>
        <v>0.012566440337098108</v>
      </c>
      <c r="G57" s="44">
        <f>($D$28+$H$28)/($D$29+$H$29)</f>
        <v>0.02400902879431787</v>
      </c>
      <c r="H57" s="44">
        <f>($M$28+$Q$28)/($M$29+$Q$29)</f>
        <v>0.004867024526560732</v>
      </c>
      <c r="I57" s="26">
        <f>($M$28+$Q$28)</f>
        <v>473843</v>
      </c>
    </row>
  </sheetData>
  <mergeCells count="9">
    <mergeCell ref="K3:N3"/>
    <mergeCell ref="O3:R3"/>
    <mergeCell ref="K8:N8"/>
    <mergeCell ref="O8:R8"/>
    <mergeCell ref="F45:G45"/>
    <mergeCell ref="K18:N18"/>
    <mergeCell ref="O18:R18"/>
    <mergeCell ref="K24:N24"/>
    <mergeCell ref="O24:R24"/>
  </mergeCells>
  <printOptions/>
  <pageMargins left="0.75" right="0.75" top="1" bottom="1" header="0.5" footer="0.5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 Client</dc:creator>
  <cp:keywords/>
  <dc:description/>
  <cp:lastModifiedBy>Shirley Ort</cp:lastModifiedBy>
  <cp:lastPrinted>2007-02-26T21:30:36Z</cp:lastPrinted>
  <dcterms:created xsi:type="dcterms:W3CDTF">2000-12-07T15:13:52Z</dcterms:created>
  <dcterms:modified xsi:type="dcterms:W3CDTF">2007-02-27T22:16:32Z</dcterms:modified>
  <cp:category/>
  <cp:version/>
  <cp:contentType/>
  <cp:contentStatus/>
</cp:coreProperties>
</file>