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8.xml" ContentType="application/vnd.openxmlformats-officedocument.drawing+xml"/>
  <Override PartName="/xl/chartsheets/sheet8.xml" ContentType="application/vnd.openxmlformats-officedocument.spreadsheetml.chartsheet+xml"/>
  <Override PartName="/xl/drawings/drawing20.xml" ContentType="application/vnd.openxmlformats-officedocument.drawing+xml"/>
  <Override PartName="/xl/chartsheets/sheet9.xml" ContentType="application/vnd.openxmlformats-officedocument.spreadsheetml.chartsheet+xml"/>
  <Override PartName="/xl/drawings/drawing22.xml" ContentType="application/vnd.openxmlformats-officedocument.drawing+xml"/>
  <Override PartName="/xl/chartsheets/sheet10.xml" ContentType="application/vnd.openxmlformats-officedocument.spreadsheetml.chartsheet+xml"/>
  <Override PartName="/xl/drawings/drawing24.xml" ContentType="application/vnd.openxmlformats-officedocument.drawing+xml"/>
  <Override PartName="/xl/chartsheets/sheet11.xml" ContentType="application/vnd.openxmlformats-officedocument.spreadsheetml.chartsheet+xml"/>
  <Override PartName="/xl/drawings/drawing26.xml" ContentType="application/vnd.openxmlformats-officedocument.drawing+xml"/>
  <Override PartName="/xl/chartsheets/sheet12.xml" ContentType="application/vnd.openxmlformats-officedocument.spreadsheetml.chartsheet+xml"/>
  <Override PartName="/xl/drawings/drawing28.xml" ContentType="application/vnd.openxmlformats-officedocument.drawing+xml"/>
  <Override PartName="/xl/chartsheets/sheet13.xml" ContentType="application/vnd.openxmlformats-officedocument.spreadsheetml.chartsheet+xml"/>
  <Override PartName="/xl/drawings/drawing30.xml" ContentType="application/vnd.openxmlformats-officedocument.drawing+xml"/>
  <Override PartName="/xl/chartsheets/sheet14.xml" ContentType="application/vnd.openxmlformats-officedocument.spreadsheetml.chartsheet+xml"/>
  <Override PartName="/xl/drawings/drawing32.xml" ContentType="application/vnd.openxmlformats-officedocument.drawing+xml"/>
  <Override PartName="/xl/chartsheets/sheet15.xml" ContentType="application/vnd.openxmlformats-officedocument.spreadsheetml.chartsheet+xml"/>
  <Override PartName="/xl/drawings/drawing34.xml" ContentType="application/vnd.openxmlformats-officedocument.drawing+xml"/>
  <Override PartName="/xl/chartsheets/sheet16.xml" ContentType="application/vnd.openxmlformats-officedocument.spreadsheetml.chartsheet+xml"/>
  <Override PartName="/xl/drawings/drawing36.xml" ContentType="application/vnd.openxmlformats-officedocument.drawing+xml"/>
  <Override PartName="/xl/chartsheets/sheet17.xml" ContentType="application/vnd.openxmlformats-officedocument.spreadsheetml.chartsheet+xml"/>
  <Override PartName="/xl/drawings/drawing38.xml" ContentType="application/vnd.openxmlformats-officedocument.drawing+xml"/>
  <Override PartName="/xl/chartsheets/sheet18.xml" ContentType="application/vnd.openxmlformats-officedocument.spreadsheetml.chartsheet+xml"/>
  <Override PartName="/xl/drawings/drawing4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315" windowWidth="9315" windowHeight="4275" tabRatio="746" activeTab="0"/>
  </bookViews>
  <sheets>
    <sheet name="Chart1TotalEnrollment" sheetId="1" r:id="rId1"/>
    <sheet name="Chart2GP-UGRecvgAid" sheetId="2" r:id="rId2"/>
    <sheet name="Chart3SplitElig_NoNeed" sheetId="3" r:id="rId3"/>
    <sheet name="Chart4TotalAidBySource" sheetId="4" r:id="rId4"/>
    <sheet name="Chart5SplitAidEligGP-GU" sheetId="5" r:id="rId5"/>
    <sheet name="Chart6AidByType" sheetId="6" r:id="rId6"/>
    <sheet name="Chart7UndergradNeedBased" sheetId="7" r:id="rId7"/>
    <sheet name="Chart8InStateFreshmanAid" sheetId="8" r:id="rId8"/>
    <sheet name="Chart9NeedAidBySource" sheetId="9" r:id="rId9"/>
    <sheet name="Chart10UGNeedAidBySource " sheetId="10" r:id="rId10"/>
    <sheet name="Chart11GRADPNeedAidBySource " sheetId="11" r:id="rId11"/>
    <sheet name="Chart12TOTAL_GiftAidBySource   " sheetId="12" r:id="rId12"/>
    <sheet name="Chart13UG_GiftAidBySource " sheetId="13" r:id="rId13"/>
    <sheet name="Chart14GRADPR_GiftAidBySource  " sheetId="14" r:id="rId14"/>
    <sheet name="Chart15TotalAidByType" sheetId="15" r:id="rId15"/>
    <sheet name="Chart16UG TotalAidByType " sheetId="16" r:id="rId16"/>
    <sheet name="Chart17GradProf TotalAidByType" sheetId="17" r:id="rId17"/>
    <sheet name="Chart18NeedAidByType" sheetId="18" r:id="rId18"/>
    <sheet name="Chart19UG NeedAidByType" sheetId="19" r:id="rId19"/>
    <sheet name="Chart20GradProf NeedAidByType" sheetId="20" r:id="rId20"/>
    <sheet name="Profile Graphs Data" sheetId="21" r:id="rId21"/>
    <sheet name="SAO Report Graphs Data" sheetId="22" r:id="rId22"/>
    <sheet name="Need Graphs Data" sheetId="23" r:id="rId23"/>
  </sheets>
  <externalReferences>
    <externalReference r:id="rId26"/>
  </externalReferences>
  <definedNames>
    <definedName name="AllStu_Elig_Num_Total">'[1]ChartData'!$D$14</definedName>
    <definedName name="AllStu_Enroll_Grad">'[1]GradProf'!$B$2</definedName>
    <definedName name="AllStu_Enroll_GradProf">'[1]GradProf'!$B$1</definedName>
    <definedName name="AllStu_Enroll_Prof">'[1]GradProf'!$B$3</definedName>
    <definedName name="AllStu_Enroll_Total">'[1]AllStudents'!$B$2</definedName>
    <definedName name="AllStu_Enroll_UGrad">'[1]Undergrad'!$B$1</definedName>
    <definedName name="AllStu_InElig_Num_Total">'[1]ChartData'!$R$5</definedName>
    <definedName name="AllStu_Total_RecvingAid">'[1]ChartData'!$S$5</definedName>
    <definedName name="Cntld_Acad_Ugrad_Schol_Tot_noneed">#REF!</definedName>
    <definedName name="Cntld_Dept_Ugrad_Schol_Tot_noneed">#REF!</definedName>
    <definedName name="Cntld_Fed_Funds_Schol_Tot">#REF!</definedName>
    <definedName name="Cntld_Fed_Funds_Tot_Grants">#REF!</definedName>
    <definedName name="Cntld_Fed_Funds_Tot_Loans">#REF!</definedName>
    <definedName name="Cntld_Gen_Ugrad_Schol_Tot_need">#REF!</definedName>
    <definedName name="Cntld_Grad_AsstshpAwd_Tot">#REF!</definedName>
    <definedName name="Cntld_GradProf_Sch_Schol_Tot">#REF!</definedName>
    <definedName name="Cntld_Grants_Total">#REF!</definedName>
    <definedName name="Cntld_HP_Schols">#REF!</definedName>
    <definedName name="Cntld_Johnston_Award_Prog">#REF!</definedName>
    <definedName name="Cntld_Loans_Total">#REF!</definedName>
    <definedName name="Cntld_Othr_Disting_Schol_need">#REF!</definedName>
    <definedName name="Cntld_Restricted_Schols_noneed">#REF!</definedName>
    <definedName name="Cntld_ScholAwd_Univ_Funds_Total">#REF!</definedName>
    <definedName name="Cntld_State_Funds_Grants_Tots">#REF!</definedName>
    <definedName name="Cntld_Total_ScholsAwards">#REF!</definedName>
    <definedName name="Cntld_Tuit_Remiss_Waivers_Tot">#REF!</definedName>
    <definedName name="Cntld_Univ_Funds_Schol_Tot">#REF!</definedName>
    <definedName name="Cntld_Univ_Funds_Tot_Grants">#REF!</definedName>
    <definedName name="Cntld_Univ_Funds_Tot_Loans">#REF!</definedName>
    <definedName name="Cntld_Whitehead_Schol_need">#REF!</definedName>
    <definedName name="Cntld_WorkStudy_Tot">#REF!</definedName>
    <definedName name="GP_AidElig_Num_Total">'[1]GradProf'!$B$8</definedName>
    <definedName name="GP_AidInElig_Num_Total">'[1]GradProf'!$B$9</definedName>
    <definedName name="GP_ElAndInEl_Total_RecvingAid">'[1]ChartData'!$S$4</definedName>
    <definedName name="GP_Elig_Amt_TotFed">'[1]GradProf'!$D$80+'[1]GradProf'!$H$80</definedName>
    <definedName name="GP_Elig_Amt_TotGrantSch">'[1]GradProf'!$D$86+'[1]GradProf'!$H$86</definedName>
    <definedName name="GP_Elig_Amt_TotLoan">'[1]GradProf'!$D$87+'[1]GradProf'!$H$87</definedName>
    <definedName name="GP_Elig_Amt_TotPrivInst">'[1]GradProf'!$D$82+'[1]GradProf'!$H$82</definedName>
    <definedName name="GP_Elig_Amt_TotState">'[1]GradProf'!$D$81+'[1]GradProf'!$H$81</definedName>
    <definedName name="GP_Elig_Amt_TotWkStdy">'[1]GradProf'!$D$88+'[1]GradProf'!$H$88</definedName>
    <definedName name="GP_Elig_NRes_Amt_SourceTotFed">'[1]GradProf'!$H$80</definedName>
    <definedName name="GP_Elig_NRes_Amt_SourceTotPrivInst">'[1]GradProf'!$H$82</definedName>
    <definedName name="GP_Elig_NRes_Amt_SourceTotState">'[1]GradProf'!$H$81</definedName>
    <definedName name="GP_Elig_NRes_Amt_TotAid">'[1]GradProf'!$H$89</definedName>
    <definedName name="GP_Elig_NRes_Amt_TypeTotLoan">'[1]GradProf'!$H$87</definedName>
    <definedName name="GP_Elig_NRes_Amt_TypeTotScholGrant">'[1]GradProf'!$H$86</definedName>
    <definedName name="GP_Elig_NRes_Amt_TypeTotWS">'[1]GradProf'!$H$88</definedName>
    <definedName name="GP_Elig_NRes_Num_AmIndian">'[1]GradProf'!$F$54</definedName>
    <definedName name="GP_Elig_NRes_Num_Asian">'[1]GradProf'!$F$51</definedName>
    <definedName name="GP_Elig_NRes_Num_Black">'[1]GradProf'!$F$52</definedName>
    <definedName name="GP_Elig_NRes_Num_Depend">'[1]GradProf'!$F$43</definedName>
    <definedName name="GP_Elig_NRes_Num_DepUnk">'[1]GradProf'!$F$45</definedName>
    <definedName name="GP_Elig_NRes_Num_EthUnk">'[1]GradProf'!$F$56</definedName>
    <definedName name="GP_Elig_NRes_Num_Female">'[1]GradProf'!$F$48</definedName>
    <definedName name="GP_Elig_NRes_Num_FullTime">'[1]GradProf'!$F$58</definedName>
    <definedName name="GP_Elig_NRes_Num_Grad">'[1]GradProf'!$F$61</definedName>
    <definedName name="GP_Elig_NRes_Num_GradProfStatUnk">'[1]GradProf'!$F$63</definedName>
    <definedName name="GP_Elig_NRes_Num_Hisp">'[1]GradProf'!$F$53</definedName>
    <definedName name="GP_Elig_NRes_Num_Indep">'[1]GradProf'!$F$44</definedName>
    <definedName name="GP_Elig_NRes_Num_Male">'[1]GradProf'!$F$47</definedName>
    <definedName name="GP_Elig_NRes_Num_PartTime">'[1]GradProf'!$F$59</definedName>
    <definedName name="GP_Elig_NRes_Num_Prof">'[1]GradProf'!$F$62</definedName>
    <definedName name="GP_Elig_NRes_Num_SexUnk">'[1]GradProf'!$F$49</definedName>
    <definedName name="GP_Elig_NRes_Num_Total">'[1]GradProf'!$F$41</definedName>
    <definedName name="GP_Elig_NRes_Num_White">'[1]GradProf'!$F$55</definedName>
    <definedName name="GP_Elig_Num_FedGrants">'[1]GradProf'!$B$70+'[1]GradProf'!$F$70</definedName>
    <definedName name="GP_Elig_Num_FedLoans">'[1]GradProf'!$B$73+'[1]GradProf'!$F$73</definedName>
    <definedName name="GP_Elig_Num_InstPrivSchGrant">'[1]GradProf'!$B$72+'[1]GradProf'!$F$72</definedName>
    <definedName name="GP_Elig_Num_NonFedLoans">'[1]GradProf'!$B$75+'[1]GradProf'!$F$75</definedName>
    <definedName name="GP_Elig_Num_StateSchGrant">'[1]GradProf'!$B$71+'[1]GradProf'!$F$71</definedName>
    <definedName name="GP_Elig_Num_Total">'[1]ChartData'!$D$13</definedName>
    <definedName name="GP_Elig_Num_TotRecvgAid">'[1]GradProf'!$B$77+'[1]GradProf'!$F$77</definedName>
    <definedName name="GP_Elig_Num_WS">'[1]GradProf'!$B$76+'[1]GradProf'!$F$76</definedName>
    <definedName name="GP_Elig_Res_Amt_SourceTotFed">'[1]GradProf'!$D$80</definedName>
    <definedName name="GP_Elig_Res_Amt_SourceTotPrivInst">'[1]GradProf'!$D$82</definedName>
    <definedName name="GP_Elig_Res_Amt_SourceTotState">'[1]GradProf'!$D$81</definedName>
    <definedName name="GP_Elig_Res_Amt_TotAid">'[1]GradProf'!$D$89</definedName>
    <definedName name="GP_Elig_Res_Amt_TypeTotLoan">'[1]GradProf'!$D$87</definedName>
    <definedName name="GP_Elig_Res_Amt_TypeTotScholGrant">'[1]GradProf'!$D$86</definedName>
    <definedName name="GP_Elig_Res_Amt_TypeTotWS">'[1]GradProf'!$D$88</definedName>
    <definedName name="GP_Elig_Res_Num_AmIndian">'[1]GradProf'!$B$54</definedName>
    <definedName name="GP_Elig_Res_Num_Asian">'[1]GradProf'!$B$51</definedName>
    <definedName name="GP_Elig_Res_Num_Black">'[1]GradProf'!$B$52</definedName>
    <definedName name="GP_Elig_Res_Num_Depend">'[1]GradProf'!$B$43</definedName>
    <definedName name="GP_Elig_Res_Num_DepUnk">'[1]GradProf'!$B$45</definedName>
    <definedName name="GP_Elig_Res_Num_EthUnk">'[1]GradProf'!$B$56</definedName>
    <definedName name="GP_Elig_Res_Num_Female">'[1]GradProf'!$B$48</definedName>
    <definedName name="GP_Elig_Res_Num_FullTime">'[1]GradProf'!$B$58</definedName>
    <definedName name="GP_Elig_Res_Num_Grad">'[1]GradProf'!$B$61</definedName>
    <definedName name="GP_Elig_Res_Num_GradProfStatUnk">'[1]GradProf'!$B$63</definedName>
    <definedName name="GP_Elig_Res_Num_Hisp">'[1]GradProf'!$B$53</definedName>
    <definedName name="GP_Elig_Res_Num_Indep">'[1]GradProf'!$B$44</definedName>
    <definedName name="GP_Elig_Res_Num_Male">'[1]GradProf'!$B$47</definedName>
    <definedName name="GP_Elig_Res_Num_PartTime">'[1]GradProf'!$B$59</definedName>
    <definedName name="GP_Elig_Res_Num_Prof">'[1]GradProf'!$B$62</definedName>
    <definedName name="GP_Elig_Res_Num_SexUnk">'[1]GradProf'!$B$49</definedName>
    <definedName name="GP_Elig_Res_Num_Total">'[1]GradProf'!$B$41</definedName>
    <definedName name="GP_Elig_Res_Num_White">'[1]GradProf'!$B$55</definedName>
    <definedName name="GP_InElig_NRes_Num_AmIndian">'[1]GradProf'!$N$54</definedName>
    <definedName name="GP_InElig_NRes_Num_Asian">'[1]GradProf'!$N$51</definedName>
    <definedName name="GP_InElig_NRes_Num_Black">'[1]GradProf'!$N$52</definedName>
    <definedName name="GP_InElig_NRes_Num_Depend">'[1]GradProf'!$N$43</definedName>
    <definedName name="GP_InElig_NRes_Num_DepUnk">'[1]GradProf'!$N$45</definedName>
    <definedName name="GP_InElig_NRes_Num_EthUnk">'[1]GradProf'!$N$56</definedName>
    <definedName name="GP_InElig_NRes_Num_Female">'[1]GradProf'!$N$48</definedName>
    <definedName name="GP_InElig_NRes_Num_FullTime">'[1]GradProf'!$N$58</definedName>
    <definedName name="GP_InElig_NRes_Num_Grad">'[1]GradProf'!$N$61</definedName>
    <definedName name="GP_InElig_NRes_Num_GradProfUnk">'[1]GradProf'!$N$63</definedName>
    <definedName name="GP_InElig_NRes_Num_Hisp">'[1]GradProf'!$N$53</definedName>
    <definedName name="GP_InElig_NRes_Num_Indep">'[1]GradProf'!$N$44</definedName>
    <definedName name="GP_InElig_NRes_Num_Male">'[1]GradProf'!$N$47</definedName>
    <definedName name="GP_InElig_NRes_Num_PartTime">'[1]GradProf'!$N$59</definedName>
    <definedName name="GP_InElig_NRes_Num_Prof">'[1]GradProf'!$N$62</definedName>
    <definedName name="GP_InElig_NRes_Num_SexUnk">'[1]GradProf'!$N$49</definedName>
    <definedName name="GP_InElig_NRes_Num_Total">'[1]GradProf'!$N$41</definedName>
    <definedName name="GP_InElig_NRes_Num_White">'[1]GradProf'!$N$55</definedName>
    <definedName name="GP_InElig_Num_FedGrants">'[1]GradProf'!$J$70+'[1]GradProf'!$N$70</definedName>
    <definedName name="GP_InElig_Num_FedLoans">'[1]GradProf'!$J$73+'[1]GradProf'!$N$73</definedName>
    <definedName name="GP_InElig_Num_InstPrivSchGrants">'[1]GradProf'!$J$72+'[1]GradProf'!$N$72</definedName>
    <definedName name="GP_InElig_Num_NonFedLoans">'[1]GradProf'!$J$75+'[1]GradProf'!$N$75</definedName>
    <definedName name="GP_InElig_Num_StateSchGrants">'[1]GradProf'!$J$71+'[1]GradProf'!$N$71</definedName>
    <definedName name="GP_InElig_Num_TotRecvgAid">'[1]GradProf'!$J$77+'[1]GradProf'!$N$77</definedName>
    <definedName name="GP_InElig_Num_WS">'[1]GradProf'!$J$76+'[1]GradProf'!$N$76</definedName>
    <definedName name="GP_InElig_Res_Num_AmIndian">'[1]GradProf'!$J$54</definedName>
    <definedName name="GP_InElig_Res_Num_Asian">'[1]GradProf'!$J$51</definedName>
    <definedName name="GP_InElig_Res_Num_Black">'[1]GradProf'!$J$52</definedName>
    <definedName name="GP_InElig_Res_Num_Depend">'[1]GradProf'!$J$43</definedName>
    <definedName name="GP_InElig_Res_Num_DepUnk">'[1]GradProf'!$J$45</definedName>
    <definedName name="GP_InElig_Res_Num_EthUnk">'[1]GradProf'!$J$56</definedName>
    <definedName name="GP_InElig_Res_Num_Female">'[1]GradProf'!$J$48</definedName>
    <definedName name="GP_InElig_Res_Num_FullTime">'[1]GradProf'!$J$58</definedName>
    <definedName name="GP_InElig_Res_Num_Grad">'[1]GradProf'!$J$61</definedName>
    <definedName name="GP_InElig_Res_Num_GradProfUnk">'[1]GradProf'!$J$63</definedName>
    <definedName name="GP_InElig_Res_Num_Hisp">'[1]GradProf'!$J$53</definedName>
    <definedName name="GP_InElig_Res_Num_Indep">'[1]GradProf'!$J$44</definedName>
    <definedName name="GP_InElig_Res_Num_Male">'[1]GradProf'!$J$47</definedName>
    <definedName name="GP_InElig_Res_Num_PartTime">'[1]GradProf'!$J$59</definedName>
    <definedName name="GP_InElig_Res_Num_Prof">'[1]GradProf'!$J$62</definedName>
    <definedName name="GP_InElig_Res_Num_SexUnk">'[1]GradProf'!$J$49</definedName>
    <definedName name="GP_InElig_Res_Num_Total">'[1]GradProf'!$J$41</definedName>
    <definedName name="GP_InElig_Res_Num_White">'[1]GradProf'!$J$55</definedName>
    <definedName name="GP_Num_TotRecvingAid">'[1]GradProf'!$B$7</definedName>
    <definedName name="_xlnm.Print_Area" localSheetId="1">'Chart2GP-UGRecvgAid'!$A$1:$O$32</definedName>
    <definedName name="_xlnm.Print_Area" localSheetId="5">'Chart6AidByType'!$A$1:$O$30</definedName>
    <definedName name="_xlnm.Print_Area" localSheetId="22">'Need Graphs Data'!$A$1:$U$73</definedName>
    <definedName name="_xlnm.Print_Area" localSheetId="20">'Profile Graphs Data'!$A$2:$G$42</definedName>
    <definedName name="_xlnm.Print_Area" localSheetId="21">'SAO Report Graphs Data'!$A:$J</definedName>
    <definedName name="Tot_Funds_Awded_by_SAO">#REF!</definedName>
    <definedName name="Total_Awds_Outside_Sources">#REF!</definedName>
    <definedName name="Total_Awds_UCntld_Sources">#REF!</definedName>
    <definedName name="UG_AidElig_Num_Total">'[1]Undergrad'!$B$6</definedName>
    <definedName name="UG_AidInElig_Num_Total">'[1]Undergrad'!$B$7</definedName>
    <definedName name="UG_ElAndInEl_Total_RecvingAid">'[1]ChartData'!$S$3</definedName>
    <definedName name="UG_Elig_Amt_TotFed">'[1]Undergrad'!$D$80+'[1]Undergrad'!$H$80</definedName>
    <definedName name="UG_Elig_Amt_TotGrantSch">'[1]Undergrad'!$D$86+'[1]Undergrad'!$H$86</definedName>
    <definedName name="UG_Elig_Amt_TotLoan">'[1]Undergrad'!$D$87+'[1]Undergrad'!$H$87</definedName>
    <definedName name="UG_Elig_Amt_TotPrivInst">'[1]Undergrad'!$D$82+'[1]Undergrad'!$H$82</definedName>
    <definedName name="UG_Elig_Amt_TotState">'[1]Undergrad'!$D$81+'[1]Undergrad'!$H$81</definedName>
    <definedName name="UG_Elig_Amt_TotWkStdy">'[1]Undergrad'!$D$88+'[1]Undergrad'!$H$88</definedName>
    <definedName name="UG_Elig_NRes_Amt_SourceTotFed">'[1]Undergrad'!$H$80</definedName>
    <definedName name="UG_Elig_NRes_Amt_SourceTotPrivState">'[1]Undergrad'!$H$82</definedName>
    <definedName name="UG_Elig_NRes_Amt_SourceTotState">'[1]Undergrad'!$H$81</definedName>
    <definedName name="UG_Elig_NRes_Amt_TotAid">'[1]Undergrad'!$H$89</definedName>
    <definedName name="UG_Elig_NRes_Amt_TypeTotLoan">'[1]Undergrad'!$H$87</definedName>
    <definedName name="UG_Elig_NRes_Amt_TypeTotScholGrant">'[1]Undergrad'!$H$86</definedName>
    <definedName name="UG_Elig_NRes_Amt_TypeTotWS">'[1]Undergrad'!$H$88</definedName>
    <definedName name="UG_Elig_NRes_Num_AmIndian">'[1]Undergrad'!$F$51</definedName>
    <definedName name="UG_Elig_NRes_Num_Asian">'[1]Undergrad'!$F$48</definedName>
    <definedName name="UG_Elig_NRes_Num_Black">'[1]Undergrad'!$F$49</definedName>
    <definedName name="UG_Elig_NRes_Num_ClassOther">'[1]Undergrad'!$F$62</definedName>
    <definedName name="UG_Elig_NRes_Num_Depend">'[1]Undergrad'!$F$41</definedName>
    <definedName name="UG_Elig_NRes_Num_DepUnk">'[1]Undergrad'!$F$43</definedName>
    <definedName name="UG_Elig_NRes_Num_EthUnk">'[1]Undergrad'!$F$53</definedName>
    <definedName name="UG_Elig_NRes_Num_Female">'[1]Undergrad'!$F$46</definedName>
    <definedName name="UG_Elig_NRes_Num_Freshman">'[1]Undergrad'!$F$58</definedName>
    <definedName name="UG_Elig_NRes_Num_FullTime">'[1]Undergrad'!$F$55</definedName>
    <definedName name="UG_Elig_NRes_Num_Hisp">'[1]Undergrad'!$F$50</definedName>
    <definedName name="UG_Elig_NRes_Num_Indep">'[1]Undergrad'!$F$42</definedName>
    <definedName name="UG_Elig_NRes_Num_Jr">'[1]Undergrad'!$F$60</definedName>
    <definedName name="UG_Elig_NRes_Num_Male">'[1]Undergrad'!$F$45</definedName>
    <definedName name="UG_Elig_NRes_Num_PartTime">'[1]Undergrad'!$F$56</definedName>
    <definedName name="UG_Elig_NRes_Num_Soph">'[1]Undergrad'!$F$59</definedName>
    <definedName name="UG_Elig_NRes_Num_Sr">'[1]Undergrad'!$F$61</definedName>
    <definedName name="UG_Elig_NRes_Num_Total">'[1]Undergrad'!$F$39</definedName>
    <definedName name="UG_Elig_NRes_Num_White">'[1]Undergrad'!$F$52</definedName>
    <definedName name="UG_Elig_Num_FedGrants">'[1]Undergrad'!$B$70+'[1]Undergrad'!$F$70</definedName>
    <definedName name="UG_Elig_Num_FedLoans">'[1]Undergrad'!$B$73+'[1]Undergrad'!$F$73</definedName>
    <definedName name="UG_Elig_Num_InstPrivSchGrant">'[1]Undergrad'!$B$72+'[1]Undergrad'!$F$72</definedName>
    <definedName name="UG_Elig_Num_NonFedLoans">'[1]Undergrad'!$B$75+'[1]Undergrad'!$F$75</definedName>
    <definedName name="UG_Elig_Num_StateSchGrant">'[1]Undergrad'!$B$71+'[1]Undergrad'!$F$71</definedName>
    <definedName name="UG_Elig_Num_Total">'[1]ChartData'!$D$12</definedName>
    <definedName name="UG_Elig_Num_TotRecvgAid">'[1]Undergrad'!$B$77+'[1]Undergrad'!$F$77</definedName>
    <definedName name="UG_Elig_Num_WS">'[1]Undergrad'!$B$76+'[1]Undergrad'!$F$76</definedName>
    <definedName name="UG_Elig_Res_Amt_SourceTotFed">'[1]Undergrad'!$D$80</definedName>
    <definedName name="UG_Elig_Res_Amt_SourceTotPrivInst">'[1]Undergrad'!$D$82</definedName>
    <definedName name="UG_Elig_Res_Amt_SourceTotState">'[1]Undergrad'!$D$81</definedName>
    <definedName name="UG_Elig_Res_Amt_TotAid">'[1]Undergrad'!$D$89</definedName>
    <definedName name="UG_Elig_Res_Amt_TypeTotLoan">'[1]Undergrad'!$D$87</definedName>
    <definedName name="UG_Elig_Res_Amt_TypeTotScholGrant">'[1]Undergrad'!$D$86</definedName>
    <definedName name="UG_Elig_Res_Amt_TypeTotWS">'[1]Undergrad'!$D$88</definedName>
    <definedName name="UG_Elig_Res_Num_AmIndian">'[1]Undergrad'!$B$51</definedName>
    <definedName name="UG_Elig_Res_Num_Asian">'[1]Undergrad'!$B$48</definedName>
    <definedName name="UG_Elig_Res_Num_Black">'[1]Undergrad'!$B$49</definedName>
    <definedName name="UG_Elig_Res_Num_ClassOther">'[1]Undergrad'!$B$62</definedName>
    <definedName name="UG_Elig_Res_Num_Depend">'[1]Undergrad'!$B$41</definedName>
    <definedName name="UG_Elig_Res_Num_DepUnk">'[1]Undergrad'!$B$43</definedName>
    <definedName name="UG_Elig_Res_Num_EthUnk">'[1]Undergrad'!$B$53</definedName>
    <definedName name="UG_Elig_Res_Num_Female">'[1]Undergrad'!$B$46</definedName>
    <definedName name="UG_Elig_Res_Num_Freshman">'[1]Undergrad'!$B$58</definedName>
    <definedName name="UG_Elig_Res_Num_FullTime">'[1]Undergrad'!$B$55</definedName>
    <definedName name="UG_Elig_Res_Num_Hisp">'[1]Undergrad'!$B$50</definedName>
    <definedName name="UG_Elig_Res_Num_Indep">'[1]Undergrad'!$B$42</definedName>
    <definedName name="UG_Elig_Res_Num_Jr">'[1]Undergrad'!$B$60</definedName>
    <definedName name="UG_Elig_Res_Num_Male">'[1]Undergrad'!$B$45</definedName>
    <definedName name="UG_Elig_Res_Num_PartTime">'[1]Undergrad'!$B$56</definedName>
    <definedName name="UG_Elig_Res_Num_Soph">'[1]Undergrad'!$B$59</definedName>
    <definedName name="UG_Elig_Res_Num_Sr">'[1]Undergrad'!$B$61</definedName>
    <definedName name="UG_Elig_Res_Num_Total">'[1]Undergrad'!$B$39</definedName>
    <definedName name="UG_Elig_Res_Num_White">'[1]Undergrad'!$B$52</definedName>
    <definedName name="UG_InElig_NRes_Num_AmIndian">'[1]Undergrad'!$N$51</definedName>
    <definedName name="UG_InElig_NRes_Num_Asian">'[1]Undergrad'!$N$48</definedName>
    <definedName name="UG_InElig_NRes_Num_Black">'[1]Undergrad'!$N$49</definedName>
    <definedName name="UG_InElig_NRes_Num_ClassOther">'[1]Undergrad'!$N$62</definedName>
    <definedName name="UG_InElig_NRes_Num_Depend">'[1]Undergrad'!$N$41</definedName>
    <definedName name="UG_InElig_NRes_Num_DepUnk">'[1]Undergrad'!$N$43</definedName>
    <definedName name="UG_InElig_NRes_Num_EthUnk">'[1]Undergrad'!$N$53</definedName>
    <definedName name="UG_InElig_NRes_Num_Female">'[1]Undergrad'!$N$46</definedName>
    <definedName name="UG_InElig_NRes_Num_Freshman">'[1]Undergrad'!$N$58</definedName>
    <definedName name="UG_InElig_NRes_Num_FullTime">'[1]Undergrad'!$N$55</definedName>
    <definedName name="UG_InElig_NRes_Num_Hisp">'[1]Undergrad'!$N$50</definedName>
    <definedName name="UG_InElig_NRes_Num_Indep">'[1]Undergrad'!$N$42</definedName>
    <definedName name="UG_InElig_NRes_Num_Jr">'[1]Undergrad'!$N$60</definedName>
    <definedName name="UG_InElig_NRes_Num_Male">'[1]Undergrad'!$N$45</definedName>
    <definedName name="UG_InElig_NRes_Num_PartTime">'[1]Undergrad'!$N$56</definedName>
    <definedName name="UG_InElig_NRes_Num_Soph">'[1]Undergrad'!$N$59</definedName>
    <definedName name="UG_InElig_NRes_Num_Sr">'[1]Undergrad'!$N$61</definedName>
    <definedName name="UG_InElig_NRes_Num_Total">'[1]Undergrad'!$N$39</definedName>
    <definedName name="UG_InElig_NRes_Num_White">'[1]Undergrad'!$N$52</definedName>
    <definedName name="UG_InElig_Num_FedGrants">'[1]Undergrad'!$J$70+'[1]Undergrad'!$N$70</definedName>
    <definedName name="UG_InElig_Num_FedLoans">'[1]Undergrad'!$J$73+'[1]Undergrad'!$N$73</definedName>
    <definedName name="UG_InElig_Num_InstPrivSchGrants">'[1]Undergrad'!$J$72+'[1]Undergrad'!$N$72</definedName>
    <definedName name="UG_InElig_Num_NonFedLoans">'[1]Undergrad'!$J$75+'[1]Undergrad'!$N$75</definedName>
    <definedName name="UG_InElig_Num_StateSchGrants">'[1]Undergrad'!$J$71+'[1]Undergrad'!$N$71</definedName>
    <definedName name="UG_InElig_Num_TotRecvgAid">'[1]Undergrad'!$J$77+'[1]Undergrad'!$N$77</definedName>
    <definedName name="UG_InElig_Num_WS">'[1]Undergrad'!$J$76+'[1]Undergrad'!$N$76</definedName>
    <definedName name="UG_InElig_Res_ClassOther">'[1]Undergrad'!$J$62</definedName>
    <definedName name="UG_InElig_Res_Num_AmIndian">'[1]Undergrad'!$J$51</definedName>
    <definedName name="UG_InElig_Res_Num_Asian">'[1]Undergrad'!$J$48</definedName>
    <definedName name="UG_InElig_Res_Num_Black">'[1]Undergrad'!$J$49</definedName>
    <definedName name="UG_InElig_Res_Num_Depend">'[1]Undergrad'!$J$41</definedName>
    <definedName name="UG_InElig_Res_Num_DepUnk">'[1]Undergrad'!$J$43</definedName>
    <definedName name="UG_InElig_Res_Num_EthUnk">'[1]Undergrad'!$J$53</definedName>
    <definedName name="UG_InElig_Res_Num_Female">'[1]Undergrad'!$J$46</definedName>
    <definedName name="UG_InElig_Res_Num_Freshman">'[1]Undergrad'!$J$58</definedName>
    <definedName name="UG_InElig_Res_Num_FullTime">'[1]Undergrad'!$J$55</definedName>
    <definedName name="UG_InElig_Res_Num_Hisp">'[1]Undergrad'!$J$50</definedName>
    <definedName name="UG_InElig_Res_Num_Indep">'[1]Undergrad'!$J$42</definedName>
    <definedName name="UG_InElig_Res_Num_Jr">'[1]Undergrad'!$J$60</definedName>
    <definedName name="UG_InElig_Res_Num_Male">'[1]Undergrad'!$J$45</definedName>
    <definedName name="UG_InElig_Res_Num_PartTime">'[1]Undergrad'!$J$56</definedName>
    <definedName name="UG_InElig_Res_Num_Soph">'[1]Undergrad'!$J$59</definedName>
    <definedName name="UG_InElig_Res_Num_Sr">'[1]Undergrad'!$J$61</definedName>
    <definedName name="UG_InElig_Res_Num_Total">'[1]Undergrad'!$J$39</definedName>
    <definedName name="UG_InElig_Res_Num_White">'[1]Undergrad'!$J$52</definedName>
    <definedName name="UG_Num_TotRecvingAid">'[1]Undergrad'!$B$5</definedName>
    <definedName name="UnCntld_Fed_Fam_Ed_Loans">#REF!</definedName>
    <definedName name="UnCntld_Foundation_Schol">#REF!</definedName>
    <definedName name="UnCntld_Loans_Tot">#REF!</definedName>
    <definedName name="UnCntld_Natl_Achiev_Schol">#REF!</definedName>
    <definedName name="UnCntld_Natl_Merit_Schol">#REF!</definedName>
    <definedName name="UnCntld_NC_Nurs_Schol">#REF!</definedName>
    <definedName name="UnCntld_NC_Teach_Fell_Awds">#REF!</definedName>
    <definedName name="UnCntld_Othr_Loans">#REF!</definedName>
    <definedName name="UnCntld_Othr_State_Schol">#REF!</definedName>
    <definedName name="UnCntld_Schol_Tot">#REF!</definedName>
    <definedName name="UnCntld_Var_Sponsored_Schol">#REF!</definedName>
  </definedNames>
  <calcPr fullCalcOnLoad="1"/>
</workbook>
</file>

<file path=xl/sharedStrings.xml><?xml version="1.0" encoding="utf-8"?>
<sst xmlns="http://schemas.openxmlformats.org/spreadsheetml/2006/main" count="260" uniqueCount="78">
  <si>
    <t>Students Not Receiving Aid</t>
  </si>
  <si>
    <t>All Students Receiving Aid</t>
  </si>
  <si>
    <t>Students Receiving Need-Based Aid</t>
  </si>
  <si>
    <t>Students Receiving NonNeed-Based Aid</t>
  </si>
  <si>
    <t>Need-Based Aid</t>
  </si>
  <si>
    <t>NonNeed-Based Aid</t>
  </si>
  <si>
    <t>UG Students Receiving Aid</t>
  </si>
  <si>
    <t>G &amp; P Students Receiving Aid</t>
  </si>
  <si>
    <t>&lt;-UG Not receiving need-based aid</t>
  </si>
  <si>
    <t>Grants &amp; Scholarships</t>
  </si>
  <si>
    <t>Total Aid for All Need Eligible Students</t>
  </si>
  <si>
    <t>Residents</t>
  </si>
  <si>
    <t>Non-Residents</t>
  </si>
  <si>
    <t>Number</t>
  </si>
  <si>
    <t>Average</t>
  </si>
  <si>
    <t>Amount</t>
  </si>
  <si>
    <t>Percent</t>
  </si>
  <si>
    <t>Total Academic Year Cost</t>
  </si>
  <si>
    <t>Total Academic Year EFC</t>
  </si>
  <si>
    <t>Total Academic Year  Need</t>
  </si>
  <si>
    <t>Total Federal Grant Aid</t>
  </si>
  <si>
    <t>Total State Scholarships/Grants</t>
  </si>
  <si>
    <t>Total Inst./Priv. Schol./Grants</t>
  </si>
  <si>
    <t>Total Federal Loans (Includes Plus)</t>
  </si>
  <si>
    <t>Total Federal Loans (Excludes Plus)</t>
  </si>
  <si>
    <t>Total Other Student Loans</t>
  </si>
  <si>
    <t>Total Federal Work Study</t>
  </si>
  <si>
    <t>Total Aid Received</t>
  </si>
  <si>
    <t>Total by Source of Aid</t>
  </si>
  <si>
    <t>Total Federal</t>
  </si>
  <si>
    <t>Total State</t>
  </si>
  <si>
    <t>Total Private/Inst</t>
  </si>
  <si>
    <t>Grand Total</t>
  </si>
  <si>
    <t>Total by Type of Aid</t>
  </si>
  <si>
    <t>Total Grants/Schol</t>
  </si>
  <si>
    <t>Total Loans</t>
  </si>
  <si>
    <t>Total Work Study</t>
  </si>
  <si>
    <t>UG</t>
  </si>
  <si>
    <t>Total</t>
  </si>
  <si>
    <t>UG Needy Student Aid</t>
  </si>
  <si>
    <t>GR needy</t>
  </si>
  <si>
    <t>Students Awarded Aid</t>
  </si>
  <si>
    <t>Students Receiving Aid</t>
  </si>
  <si>
    <t>Undergraduate</t>
  </si>
  <si>
    <t>Ug</t>
  </si>
  <si>
    <t>Graduate and Professional</t>
  </si>
  <si>
    <t>GR</t>
  </si>
  <si>
    <t>Not Receiving Aid</t>
  </si>
  <si>
    <t>Gr/PR</t>
  </si>
  <si>
    <t>Total Loans (incl. PLUS)</t>
  </si>
  <si>
    <t>Total State Student Loans</t>
  </si>
  <si>
    <t>Total Aid Recived</t>
  </si>
  <si>
    <t>Students Received Aid</t>
  </si>
  <si>
    <t>Work-Study</t>
  </si>
  <si>
    <t>Loans</t>
  </si>
  <si>
    <t>ug</t>
  </si>
  <si>
    <t>grad</t>
  </si>
  <si>
    <t xml:space="preserve">all students </t>
  </si>
  <si>
    <t>total</t>
  </si>
  <si>
    <t>n/a</t>
  </si>
  <si>
    <t>GRAD/PROF TOTAL</t>
  </si>
  <si>
    <t>TOTAL ugONLY</t>
  </si>
  <si>
    <t>Chart 8 Data Per Shirley</t>
  </si>
  <si>
    <t>Grad/Prof Gift aid by source</t>
  </si>
  <si>
    <t>Total Gift aid by source</t>
  </si>
  <si>
    <t>ug Gift aid by source</t>
  </si>
  <si>
    <t>Type of aid</t>
  </si>
  <si>
    <t>All</t>
  </si>
  <si>
    <t>Grad/prof</t>
  </si>
  <si>
    <t>Total Grants</t>
  </si>
  <si>
    <t>alll</t>
  </si>
  <si>
    <t>2003-2004 UG Enrollment</t>
  </si>
  <si>
    <t>2003-2004 GR &amp; PR Enrollment</t>
  </si>
  <si>
    <t>2003-2004 Enrollment</t>
  </si>
  <si>
    <t>Percentages of Enrolled Students Receiving Any Aid in 2003-2004</t>
  </si>
  <si>
    <t>Total Student Population = 26,359</t>
  </si>
  <si>
    <t>Need-Based Aid Distributed to Students, by Type
2003-2004</t>
  </si>
  <si>
    <t xml:space="preserve">Total Student Population Receiving Aid = 14,396  (55%)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</si>
</sst>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0000"/>
    <numFmt numFmtId="168" formatCode="#,##0.00000000"/>
    <numFmt numFmtId="169" formatCode="0.00000000"/>
    <numFmt numFmtId="170" formatCode="#,##0.0"/>
    <numFmt numFmtId="171" formatCode="00000"/>
    <numFmt numFmtId="172" formatCode="\t\r\u\n\c\(&quot;$&quot;#,##0\)"/>
    <numFmt numFmtId="173" formatCode="\=\t\r\u\n\c\(&quot;$&quot;#,##0\)"/>
    <numFmt numFmtId="174" formatCode="0_);[Red]\(0\)"/>
    <numFmt numFmtId="175" formatCode="0.0"/>
  </numFmts>
  <fonts count="2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5.25"/>
      <name val="Arial"/>
      <family val="2"/>
    </font>
    <font>
      <b/>
      <sz val="20.25"/>
      <name val="Arial"/>
      <family val="2"/>
    </font>
    <font>
      <b/>
      <sz val="11.5"/>
      <name val="Arial"/>
      <family val="2"/>
    </font>
    <font>
      <b/>
      <sz val="22.5"/>
      <name val="Arial"/>
      <family val="2"/>
    </font>
    <font>
      <b/>
      <sz val="14"/>
      <name val="Arial"/>
      <family val="2"/>
    </font>
    <font>
      <b/>
      <sz val="10.75"/>
      <name val="Arial"/>
      <family val="2"/>
    </font>
    <font>
      <sz val="11.5"/>
      <name val="Arial"/>
      <family val="2"/>
    </font>
    <font>
      <b/>
      <sz val="11.25"/>
      <name val="Arial"/>
      <family val="2"/>
    </font>
    <font>
      <sz val="8.75"/>
      <name val="Arial"/>
      <family val="0"/>
    </font>
    <font>
      <b/>
      <sz val="13.75"/>
      <name val="Arial"/>
      <family val="2"/>
    </font>
    <font>
      <sz val="9.5"/>
      <name val="Arial"/>
      <family val="2"/>
    </font>
    <font>
      <b/>
      <sz val="15.5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0" fillId="0" borderId="14" xfId="0" applyNumberFormat="1" applyBorder="1" applyAlignment="1">
      <alignment/>
    </xf>
    <xf numFmtId="0" fontId="1" fillId="2" borderId="12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2" borderId="17" xfId="0" applyFont="1" applyFill="1" applyBorder="1" applyAlignment="1">
      <alignment/>
    </xf>
    <xf numFmtId="10" fontId="1" fillId="2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9" fontId="0" fillId="0" borderId="22" xfId="0" applyNumberFormat="1" applyBorder="1" applyAlignment="1">
      <alignment/>
    </xf>
    <xf numFmtId="9" fontId="0" fillId="0" borderId="23" xfId="0" applyNumberFormat="1" applyBorder="1" applyAlignment="1">
      <alignment/>
    </xf>
    <xf numFmtId="9" fontId="0" fillId="0" borderId="24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2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5" xfId="0" applyNumberFormat="1" applyBorder="1" applyAlignment="1">
      <alignment/>
    </xf>
    <xf numFmtId="0" fontId="1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3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 quotePrefix="1">
      <alignment/>
    </xf>
    <xf numFmtId="3" fontId="0" fillId="0" borderId="1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170" fontId="0" fillId="0" borderId="23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170" fontId="1" fillId="0" borderId="24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70" fontId="1" fillId="0" borderId="26" xfId="0" applyNumberFormat="1" applyFont="1" applyBorder="1" applyAlignment="1">
      <alignment/>
    </xf>
    <xf numFmtId="3" fontId="0" fillId="3" borderId="27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70" fontId="0" fillId="3" borderId="26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3" fontId="0" fillId="3" borderId="9" xfId="0" applyNumberFormat="1" applyFill="1" applyBorder="1" applyAlignment="1">
      <alignment/>
    </xf>
    <xf numFmtId="170" fontId="0" fillId="3" borderId="9" xfId="0" applyNumberFormat="1" applyFill="1" applyBorder="1" applyAlignment="1">
      <alignment/>
    </xf>
    <xf numFmtId="170" fontId="0" fillId="3" borderId="1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9" fontId="1" fillId="3" borderId="16" xfId="0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9" fontId="0" fillId="3" borderId="16" xfId="0" applyNumberFormat="1" applyFill="1" applyBorder="1" applyAlignment="1">
      <alignment/>
    </xf>
    <xf numFmtId="0" fontId="0" fillId="3" borderId="29" xfId="0" applyFill="1" applyBorder="1" applyAlignment="1">
      <alignment/>
    </xf>
    <xf numFmtId="0" fontId="1" fillId="3" borderId="30" xfId="0" applyFont="1" applyFill="1" applyBorder="1" applyAlignment="1">
      <alignment/>
    </xf>
    <xf numFmtId="9" fontId="1" fillId="3" borderId="31" xfId="0" applyNumberFormat="1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21" xfId="0" applyFill="1" applyBorder="1" applyAlignment="1">
      <alignment/>
    </xf>
    <xf numFmtId="0" fontId="1" fillId="3" borderId="33" xfId="0" applyFont="1" applyFill="1" applyBorder="1" applyAlignment="1">
      <alignment/>
    </xf>
    <xf numFmtId="0" fontId="0" fillId="3" borderId="33" xfId="0" applyFill="1" applyBorder="1" applyAlignment="1">
      <alignment/>
    </xf>
    <xf numFmtId="0" fontId="1" fillId="3" borderId="34" xfId="0" applyFont="1" applyFill="1" applyBorder="1" applyAlignment="1">
      <alignment/>
    </xf>
    <xf numFmtId="9" fontId="1" fillId="3" borderId="32" xfId="0" applyNumberFormat="1" applyFont="1" applyFill="1" applyBorder="1" applyAlignment="1">
      <alignment/>
    </xf>
    <xf numFmtId="9" fontId="0" fillId="3" borderId="32" xfId="0" applyNumberFormat="1" applyFill="1" applyBorder="1" applyAlignment="1">
      <alignment/>
    </xf>
    <xf numFmtId="9" fontId="0" fillId="3" borderId="35" xfId="0" applyNumberFormat="1" applyFill="1" applyBorder="1" applyAlignment="1">
      <alignment/>
    </xf>
    <xf numFmtId="9" fontId="0" fillId="3" borderId="36" xfId="0" applyNumberFormat="1" applyFill="1" applyBorder="1" applyAlignment="1">
      <alignment/>
    </xf>
    <xf numFmtId="3" fontId="0" fillId="3" borderId="29" xfId="0" applyNumberFormat="1" applyFill="1" applyBorder="1" applyAlignment="1">
      <alignment/>
    </xf>
    <xf numFmtId="3" fontId="0" fillId="3" borderId="32" xfId="0" applyNumberFormat="1" applyFill="1" applyBorder="1" applyAlignment="1">
      <alignment/>
    </xf>
    <xf numFmtId="3" fontId="2" fillId="0" borderId="0" xfId="0" applyNumberFormat="1" applyFont="1" applyAlignment="1">
      <alignment/>
    </xf>
    <xf numFmtId="164" fontId="0" fillId="0" borderId="23" xfId="0" applyNumberFormat="1" applyBorder="1" applyAlignment="1">
      <alignment/>
    </xf>
    <xf numFmtId="3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3" fontId="0" fillId="3" borderId="10" xfId="0" applyNumberFormat="1" applyFont="1" applyFill="1" applyBorder="1" applyAlignment="1">
      <alignment/>
    </xf>
    <xf numFmtId="0" fontId="20" fillId="0" borderId="37" xfId="0" applyFont="1" applyFill="1" applyBorder="1" applyAlignment="1">
      <alignment horizontal="right" wrapText="1"/>
    </xf>
    <xf numFmtId="3" fontId="0" fillId="3" borderId="38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20" fillId="0" borderId="37" xfId="0" applyNumberFormat="1" applyFont="1" applyFill="1" applyBorder="1" applyAlignment="1">
      <alignment horizontal="right" wrapText="1"/>
    </xf>
    <xf numFmtId="3" fontId="1" fillId="3" borderId="34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0" fillId="3" borderId="35" xfId="0" applyNumberFormat="1" applyFill="1" applyBorder="1" applyAlignment="1">
      <alignment/>
    </xf>
    <xf numFmtId="3" fontId="20" fillId="0" borderId="39" xfId="0" applyNumberFormat="1" applyFont="1" applyFill="1" applyBorder="1" applyAlignment="1">
      <alignment horizontal="right" wrapText="1"/>
    </xf>
    <xf numFmtId="3" fontId="20" fillId="0" borderId="40" xfId="0" applyNumberFormat="1" applyFont="1" applyFill="1" applyBorder="1" applyAlignment="1">
      <alignment horizontal="right" wrapText="1"/>
    </xf>
    <xf numFmtId="3" fontId="20" fillId="0" borderId="41" xfId="0" applyNumberFormat="1" applyFont="1" applyFill="1" applyBorder="1" applyAlignment="1">
      <alignment horizontal="right" wrapText="1"/>
    </xf>
    <xf numFmtId="170" fontId="0" fillId="0" borderId="23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0" fontId="0" fillId="0" borderId="37" xfId="0" applyFont="1" applyFill="1" applyBorder="1" applyAlignment="1">
      <alignment horizontal="right" wrapText="1"/>
    </xf>
    <xf numFmtId="3" fontId="0" fillId="0" borderId="37" xfId="0" applyNumberFormat="1" applyFont="1" applyFill="1" applyBorder="1" applyAlignment="1">
      <alignment horizontal="right" wrapText="1"/>
    </xf>
    <xf numFmtId="0" fontId="0" fillId="0" borderId="39" xfId="0" applyFont="1" applyFill="1" applyBorder="1" applyAlignment="1">
      <alignment horizontal="right" wrapText="1"/>
    </xf>
    <xf numFmtId="3" fontId="0" fillId="0" borderId="39" xfId="0" applyNumberFormat="1" applyFont="1" applyFill="1" applyBorder="1" applyAlignment="1">
      <alignment horizontal="right" wrapText="1"/>
    </xf>
    <xf numFmtId="0" fontId="0" fillId="0" borderId="40" xfId="0" applyFont="1" applyFill="1" applyBorder="1" applyAlignment="1">
      <alignment horizontal="right" wrapText="1"/>
    </xf>
    <xf numFmtId="3" fontId="0" fillId="0" borderId="40" xfId="0" applyNumberFormat="1" applyFont="1" applyFill="1" applyBorder="1" applyAlignment="1">
      <alignment horizontal="right" wrapText="1"/>
    </xf>
    <xf numFmtId="0" fontId="0" fillId="0" borderId="41" xfId="0" applyFont="1" applyFill="1" applyBorder="1" applyAlignment="1">
      <alignment horizontal="right" wrapText="1"/>
    </xf>
    <xf numFmtId="3" fontId="0" fillId="0" borderId="4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3" fontId="1" fillId="2" borderId="43" xfId="0" applyNumberFormat="1" applyFont="1" applyFill="1" applyBorder="1" applyAlignment="1">
      <alignment horizontal="center"/>
    </xf>
    <xf numFmtId="165" fontId="1" fillId="2" borderId="17" xfId="0" applyNumberFormat="1" applyFont="1" applyFill="1" applyBorder="1" applyAlignment="1">
      <alignment horizontal="center"/>
    </xf>
    <xf numFmtId="165" fontId="1" fillId="2" borderId="42" xfId="0" applyNumberFormat="1" applyFont="1" applyFill="1" applyBorder="1" applyAlignment="1">
      <alignment horizontal="center"/>
    </xf>
    <xf numFmtId="165" fontId="1" fillId="2" borderId="4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worksheet" Target="worksheets/sheet3.xml" /><Relationship Id="rId22" Type="http://schemas.openxmlformats.org/officeDocument/2006/relationships/worksheet" Target="worksheets/sheet4.xml" /><Relationship Id="rId23" Type="http://schemas.openxmlformats.org/officeDocument/2006/relationships/worksheet" Target="worksheets/sheet5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UNC-CH Enrollment 2003-2004
26,359 Students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75"/>
          <c:y val="0.138"/>
          <c:w val="0.6685"/>
          <c:h val="0.8422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('Profile Graphs Data'!$C$3,'Profile Graphs Data'!$C$10)</c:f>
              <c:numCache>
                <c:ptCount val="2"/>
                <c:pt idx="0">
                  <c:v>16144</c:v>
                </c:pt>
                <c:pt idx="1">
                  <c:v>10215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Typical Financial Aid Package for
Aid-Eligible Freshman Applying By March 1st
 2003-2004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75"/>
          <c:y val="0.19975"/>
          <c:w val="0.6145"/>
          <c:h val="0.80025"/>
        </c:manualLayout>
      </c:layout>
      <c:pieChart>
        <c:varyColors val="1"/>
        <c:ser>
          <c:idx val="0"/>
          <c:order val="0"/>
          <c:spPr>
            <a:solidFill>
              <a:srgbClr val="333399"/>
            </a:soli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val>
            <c:numRef>
              <c:f>'Profile Graphs Data'!$I$4:$I$6</c:f>
              <c:numCache>
                <c:ptCount val="3"/>
                <c:pt idx="0">
                  <c:v>0.33</c:v>
                </c:pt>
                <c:pt idx="1">
                  <c:v>0.65</c:v>
                </c:pt>
                <c:pt idx="2">
                  <c:v>0.02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Need-Based Aid Distributed to All Students, by Source
2003-2004, In Millions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5"/>
          <c:w val="0.947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val>
            <c:numRef>
              <c:f>'Need Graphs Data'!$B$46:$B$48</c:f>
              <c:numCache>
                <c:ptCount val="3"/>
                <c:pt idx="0">
                  <c:v>0.6272198300341509</c:v>
                </c:pt>
                <c:pt idx="1">
                  <c:v>0.08892859928053273</c:v>
                </c:pt>
                <c:pt idx="2">
                  <c:v>0.28385157068531636</c:v>
                </c:pt>
              </c:numCache>
            </c:numRef>
          </c:val>
          <c:shape val="box"/>
        </c:ser>
        <c:gapDepth val="0"/>
        <c:shape val="box"/>
        <c:axId val="19913551"/>
        <c:axId val="45004232"/>
      </c:bar3DChart>
      <c:catAx>
        <c:axId val="19913551"/>
        <c:scaling>
          <c:orientation val="minMax"/>
        </c:scaling>
        <c:axPos val="b"/>
        <c:delete val="1"/>
        <c:majorTickMark val="out"/>
        <c:minorTickMark val="none"/>
        <c:tickLblPos val="low"/>
        <c:crossAx val="45004232"/>
        <c:crosses val="autoZero"/>
        <c:auto val="1"/>
        <c:lblOffset val="100"/>
        <c:noMultiLvlLbl val="0"/>
      </c:catAx>
      <c:valAx>
        <c:axId val="45004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135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Need-Based Aid Distributed to Undergraduates, by Source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2003-2004, In Millions</a:t>
            </a:r>
          </a:p>
        </c:rich>
      </c:tx>
      <c:layout>
        <c:manualLayout>
          <c:xMode val="factor"/>
          <c:yMode val="factor"/>
          <c:x val="-0.01375"/>
          <c:y val="-0.007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5"/>
          <c:w val="0.94725"/>
          <c:h val="0.84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val>
            <c:numRef>
              <c:f>'Need Graphs Data'!$B$37:$B$39</c:f>
              <c:numCache>
                <c:ptCount val="3"/>
                <c:pt idx="0">
                  <c:v>0.48879069841111006</c:v>
                </c:pt>
                <c:pt idx="1">
                  <c:v>0.07905761756258178</c:v>
                </c:pt>
                <c:pt idx="2">
                  <c:v>0.43215168402630816</c:v>
                </c:pt>
              </c:numCache>
            </c:numRef>
          </c:val>
          <c:shape val="box"/>
        </c:ser>
        <c:gapDepth val="0"/>
        <c:shape val="box"/>
        <c:axId val="2384905"/>
        <c:axId val="21464146"/>
      </c:bar3DChart>
      <c:catAx>
        <c:axId val="2384905"/>
        <c:scaling>
          <c:orientation val="minMax"/>
        </c:scaling>
        <c:axPos val="b"/>
        <c:delete val="1"/>
        <c:majorTickMark val="out"/>
        <c:minorTickMark val="none"/>
        <c:tickLblPos val="low"/>
        <c:crossAx val="21464146"/>
        <c:crosses val="autoZero"/>
        <c:auto val="1"/>
        <c:lblOffset val="100"/>
        <c:noMultiLvlLbl val="0"/>
      </c:catAx>
      <c:valAx>
        <c:axId val="21464146"/>
        <c:scaling>
          <c:orientation val="minMax"/>
          <c:max val="0.7"/>
        </c:scaling>
        <c:axPos val="l"/>
        <c:delete val="0"/>
        <c:numFmt formatCode="General" sourceLinked="1"/>
        <c:majorTickMark val="out"/>
        <c:minorTickMark val="none"/>
        <c:tickLblPos val="nextTo"/>
        <c:crossAx val="23849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Need-Based Aid Distributed to Graduate/Professional Students, by Source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2003-2004, In Millions</a:t>
            </a:r>
          </a:p>
        </c:rich>
      </c:tx>
      <c:layout>
        <c:manualLayout>
          <c:xMode val="factor"/>
          <c:yMode val="factor"/>
          <c:x val="0.01225"/>
          <c:y val="-0.017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5"/>
          <c:w val="0.94725"/>
          <c:h val="0.84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val>
            <c:numRef>
              <c:f>'Need Graphs Data'!$K$34:$K$36</c:f>
              <c:numCache>
                <c:ptCount val="3"/>
                <c:pt idx="0">
                  <c:v>0.7156487382127736</c:v>
                </c:pt>
                <c:pt idx="1">
                  <c:v>0.09523420942006973</c:v>
                </c:pt>
                <c:pt idx="2">
                  <c:v>0.1891170523671567</c:v>
                </c:pt>
              </c:numCache>
            </c:numRef>
          </c:val>
          <c:shape val="box"/>
        </c:ser>
        <c:gapDepth val="0"/>
        <c:shape val="box"/>
        <c:axId val="58959587"/>
        <c:axId val="60874236"/>
      </c:bar3DChart>
      <c:catAx>
        <c:axId val="58959587"/>
        <c:scaling>
          <c:orientation val="minMax"/>
        </c:scaling>
        <c:axPos val="b"/>
        <c:delete val="1"/>
        <c:majorTickMark val="out"/>
        <c:minorTickMark val="none"/>
        <c:tickLblPos val="low"/>
        <c:crossAx val="60874236"/>
        <c:crosses val="autoZero"/>
        <c:auto val="1"/>
        <c:lblOffset val="100"/>
        <c:noMultiLvlLbl val="0"/>
      </c:catAx>
      <c:valAx>
        <c:axId val="60874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595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Gift Aid Distributed to All Students, by Source
2003-2004, In Millions</a:t>
            </a:r>
          </a:p>
        </c:rich>
      </c:tx>
      <c:layout>
        <c:manualLayout>
          <c:xMode val="factor"/>
          <c:yMode val="factor"/>
          <c:x val="-0.019"/>
          <c:y val="-0.01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75"/>
          <c:w val="0.94725"/>
          <c:h val="0.84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21%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68%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'SAO Report Graphs Data'!$J$34:$J$36</c:f>
              <c:numCache>
                <c:ptCount val="3"/>
                <c:pt idx="0">
                  <c:v>0.1130978789202924</c:v>
                </c:pt>
                <c:pt idx="1">
                  <c:v>0.2124326527149847</c:v>
                </c:pt>
                <c:pt idx="2">
                  <c:v>0.6744694683647229</c:v>
                </c:pt>
              </c:numCache>
            </c:numRef>
          </c:val>
          <c:shape val="box"/>
        </c:ser>
        <c:gapDepth val="0"/>
        <c:shape val="box"/>
        <c:axId val="10997213"/>
        <c:axId val="31866054"/>
      </c:bar3DChart>
      <c:catAx>
        <c:axId val="10997213"/>
        <c:scaling>
          <c:orientation val="minMax"/>
        </c:scaling>
        <c:axPos val="b"/>
        <c:delete val="1"/>
        <c:majorTickMark val="out"/>
        <c:minorTickMark val="none"/>
        <c:tickLblPos val="low"/>
        <c:crossAx val="31866054"/>
        <c:crosses val="autoZero"/>
        <c:auto val="1"/>
        <c:lblOffset val="100"/>
        <c:noMultiLvlLbl val="0"/>
      </c:catAx>
      <c:valAx>
        <c:axId val="31866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9972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Gift Aid Distributed to Undergraduates, by Source
2003-2004, In Millions</a:t>
            </a:r>
          </a:p>
        </c:rich>
      </c:tx>
      <c:layout>
        <c:manualLayout>
          <c:xMode val="factor"/>
          <c:yMode val="factor"/>
          <c:x val="-0.019"/>
          <c:y val="-0.01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75"/>
          <c:w val="0.94725"/>
          <c:h val="0.84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73%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'SAO Report Graphs Data'!$C$34:$C$36</c:f>
              <c:numCache>
                <c:ptCount val="3"/>
                <c:pt idx="0">
                  <c:v>0.15945612302360634</c:v>
                </c:pt>
                <c:pt idx="1">
                  <c:v>0.11260828156805959</c:v>
                </c:pt>
                <c:pt idx="2">
                  <c:v>0.7279355954083341</c:v>
                </c:pt>
              </c:numCache>
            </c:numRef>
          </c:val>
          <c:shape val="box"/>
        </c:ser>
        <c:gapDepth val="0"/>
        <c:shape val="box"/>
        <c:axId val="18359031"/>
        <c:axId val="31013552"/>
      </c:bar3DChart>
      <c:catAx>
        <c:axId val="18359031"/>
        <c:scaling>
          <c:orientation val="minMax"/>
        </c:scaling>
        <c:axPos val="b"/>
        <c:delete val="1"/>
        <c:majorTickMark val="out"/>
        <c:minorTickMark val="none"/>
        <c:tickLblPos val="low"/>
        <c:crossAx val="31013552"/>
        <c:crosses val="autoZero"/>
        <c:auto val="1"/>
        <c:lblOffset val="100"/>
        <c:noMultiLvlLbl val="0"/>
      </c:catAx>
      <c:valAx>
        <c:axId val="31013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5903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Gift Aid Distributed to Graduate/Professional Students,  by Source
2003-2004, In Millions</a:t>
            </a:r>
          </a:p>
        </c:rich>
      </c:tx>
      <c:layout>
        <c:manualLayout>
          <c:xMode val="factor"/>
          <c:yMode val="factor"/>
          <c:x val="-0.0105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5"/>
          <c:w val="0.947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43%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56%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'SAO Report Graphs Data'!$G$34:$G$36</c:f>
              <c:numCache>
                <c:ptCount val="3"/>
                <c:pt idx="0">
                  <c:v>0.010547610023438505</c:v>
                </c:pt>
                <c:pt idx="1">
                  <c:v>0.4332567219088547</c:v>
                </c:pt>
                <c:pt idx="2">
                  <c:v>0.5561956680677068</c:v>
                </c:pt>
              </c:numCache>
            </c:numRef>
          </c:val>
          <c:shape val="box"/>
        </c:ser>
        <c:gapDepth val="0"/>
        <c:shape val="box"/>
        <c:axId val="10686513"/>
        <c:axId val="29069754"/>
      </c:bar3DChart>
      <c:catAx>
        <c:axId val="10686513"/>
        <c:scaling>
          <c:orientation val="minMax"/>
        </c:scaling>
        <c:axPos val="b"/>
        <c:delete val="1"/>
        <c:majorTickMark val="out"/>
        <c:minorTickMark val="none"/>
        <c:tickLblPos val="low"/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865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Aid Distributed to All Students, by Type
2003-2004, In Millions</a:t>
            </a:r>
          </a:p>
        </c:rich>
      </c:tx>
      <c:layout>
        <c:manualLayout>
          <c:xMode val="factor"/>
          <c:yMode val="factor"/>
          <c:x val="-0.026"/>
          <c:y val="-0.015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7"/>
          <c:w val="0.948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'SAO Report Graphs Data'!$J$10:$J$12</c:f>
              <c:numCache>
                <c:ptCount val="3"/>
                <c:pt idx="0">
                  <c:v>0.42088289880433344</c:v>
                </c:pt>
                <c:pt idx="1">
                  <c:v>0.5690234136323368</c:v>
                </c:pt>
                <c:pt idx="2">
                  <c:v>0.010093687563329807</c:v>
                </c:pt>
              </c:numCache>
            </c:numRef>
          </c:val>
          <c:shape val="box"/>
        </c:ser>
        <c:gapDepth val="0"/>
        <c:shape val="box"/>
        <c:axId val="60301195"/>
        <c:axId val="5839844"/>
      </c:bar3DChart>
      <c:catAx>
        <c:axId val="60301195"/>
        <c:scaling>
          <c:orientation val="minMax"/>
        </c:scaling>
        <c:axPos val="b"/>
        <c:delete val="1"/>
        <c:majorTickMark val="out"/>
        <c:minorTickMark val="none"/>
        <c:tickLblPos val="low"/>
        <c:crossAx val="5839844"/>
        <c:crosses val="autoZero"/>
        <c:auto val="1"/>
        <c:lblOffset val="100"/>
        <c:noMultiLvlLbl val="0"/>
      </c:catAx>
      <c:valAx>
        <c:axId val="5839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0119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Total Aid Distributed to Undergraduate Students, by Type
2003-2004, In Millions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7"/>
          <c:w val="0.9485"/>
          <c:h val="0.85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'SAO Report Graphs Data'!$H$10:$H$12</c:f>
              <c:numCache>
                <c:ptCount val="3"/>
                <c:pt idx="0">
                  <c:v>0.6216888008541468</c:v>
                </c:pt>
                <c:pt idx="1">
                  <c:v>0.3617375768878695</c:v>
                </c:pt>
                <c:pt idx="2">
                  <c:v>0.016573622257983686</c:v>
                </c:pt>
              </c:numCache>
            </c:numRef>
          </c:val>
          <c:shape val="box"/>
        </c:ser>
        <c:gapDepth val="0"/>
        <c:shape val="box"/>
        <c:axId val="52558597"/>
        <c:axId val="3265326"/>
      </c:bar3DChart>
      <c:catAx>
        <c:axId val="52558597"/>
        <c:scaling>
          <c:orientation val="minMax"/>
        </c:scaling>
        <c:axPos val="b"/>
        <c:delete val="1"/>
        <c:majorTickMark val="out"/>
        <c:minorTickMark val="none"/>
        <c:tickLblPos val="low"/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5859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Total Aid Distributed to Graduate/Professional Students, by Type
2003-2004, In Millions</a:t>
            </a:r>
          </a:p>
        </c:rich>
      </c:tx>
      <c:layout>
        <c:manualLayout>
          <c:xMode val="factor"/>
          <c:yMode val="factor"/>
          <c:x val="0.02075"/>
          <c:y val="-0.015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7"/>
          <c:w val="0.9485"/>
          <c:h val="0.85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'SAO Report Graphs Data'!$I$10:$I$12</c:f>
              <c:numCache>
                <c:ptCount val="3"/>
                <c:pt idx="0">
                  <c:v>0.24548174246452417</c:v>
                </c:pt>
                <c:pt idx="1">
                  <c:v>0.7500847026019468</c:v>
                </c:pt>
                <c:pt idx="2">
                  <c:v>0.0044335549335289695</c:v>
                </c:pt>
              </c:numCache>
            </c:numRef>
          </c:val>
          <c:shape val="box"/>
        </c:ser>
        <c:gapDepth val="0"/>
        <c:shape val="box"/>
        <c:axId val="29387935"/>
        <c:axId val="63164824"/>
      </c:bar3DChart>
      <c:catAx>
        <c:axId val="29387935"/>
        <c:scaling>
          <c:orientation val="minMax"/>
        </c:scaling>
        <c:axPos val="b"/>
        <c:delete val="1"/>
        <c:majorTickMark val="out"/>
        <c:minorTickMark val="none"/>
        <c:tickLblPos val="low"/>
        <c:crossAx val="63164824"/>
        <c:crosses val="autoZero"/>
        <c:auto val="1"/>
        <c:lblOffset val="100"/>
        <c:noMultiLvlLbl val="0"/>
      </c:catAx>
      <c:valAx>
        <c:axId val="63164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3879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18725"/>
          <c:w val="0.806"/>
          <c:h val="0.77075"/>
        </c:manualLayout>
      </c:layout>
      <c:pieChart>
        <c:varyColors val="1"/>
        <c:ser>
          <c:idx val="0"/>
          <c:order val="0"/>
          <c:spPr>
            <a:solidFill>
              <a:srgbClr val="CCFFFF"/>
            </a:soli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val>
            <c:numRef>
              <c:f>('Profile Graphs Data'!$C$12,'Profile Graphs Data'!$C$13)</c:f>
              <c:numCache>
                <c:ptCount val="2"/>
                <c:pt idx="0">
                  <c:v>5010</c:v>
                </c:pt>
                <c:pt idx="1">
                  <c:v>5205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Need-Based Aid Distributed to All Students, by Type
2003-2004, In Millions</a:t>
            </a:r>
          </a:p>
        </c:rich>
      </c:tx>
      <c:layout>
        <c:manualLayout>
          <c:xMode val="factor"/>
          <c:yMode val="factor"/>
          <c:x val="0.0105"/>
          <c:y val="-0.012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75"/>
          <c:w val="0.94725"/>
          <c:h val="0.84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'Need Graphs Data'!$F$55:$F$57</c:f>
              <c:numCache>
                <c:ptCount val="3"/>
                <c:pt idx="0">
                  <c:v>0.3760168881520958</c:v>
                </c:pt>
                <c:pt idx="1">
                  <c:v>0.6110096283597444</c:v>
                </c:pt>
                <c:pt idx="2">
                  <c:v>0.01297348348815993</c:v>
                </c:pt>
              </c:numCache>
            </c:numRef>
          </c:val>
          <c:shape val="box"/>
        </c:ser>
        <c:gapDepth val="0"/>
        <c:shape val="box"/>
        <c:axId val="31612505"/>
        <c:axId val="16077090"/>
      </c:bar3DChart>
      <c:catAx>
        <c:axId val="31612505"/>
        <c:scaling>
          <c:orientation val="minMax"/>
        </c:scaling>
        <c:axPos val="b"/>
        <c:delete val="1"/>
        <c:majorTickMark val="out"/>
        <c:minorTickMark val="none"/>
        <c:tickLblPos val="low"/>
        <c:crossAx val="16077090"/>
        <c:crosses val="autoZero"/>
        <c:auto val="1"/>
        <c:lblOffset val="100"/>
        <c:noMultiLvlLbl val="0"/>
      </c:catAx>
      <c:valAx>
        <c:axId val="16077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6125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Need-Based Aid Distributed to Undergraduate Students, by Type
2003-2004, In Millions</a:t>
            </a:r>
          </a:p>
        </c:rich>
      </c:tx>
      <c:layout>
        <c:manualLayout>
          <c:xMode val="factor"/>
          <c:yMode val="factor"/>
          <c:x val="0.0295"/>
          <c:y val="-0.017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75"/>
          <c:w val="0.949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'Need Graphs Data'!$G$55:$G$57</c:f>
              <c:numCache>
                <c:ptCount val="3"/>
                <c:pt idx="0">
                  <c:v>0.6238532862307147</c:v>
                </c:pt>
                <c:pt idx="1">
                  <c:v>0.35067652410533745</c:v>
                </c:pt>
                <c:pt idx="2">
                  <c:v>0.02547018966394787</c:v>
                </c:pt>
              </c:numCache>
            </c:numRef>
          </c:val>
          <c:shape val="box"/>
        </c:ser>
        <c:gapDepth val="0"/>
        <c:shape val="box"/>
        <c:axId val="10476083"/>
        <c:axId val="27175884"/>
      </c:bar3DChart>
      <c:catAx>
        <c:axId val="10476083"/>
        <c:scaling>
          <c:orientation val="minMax"/>
        </c:scaling>
        <c:axPos val="b"/>
        <c:delete val="1"/>
        <c:majorTickMark val="out"/>
        <c:minorTickMark val="none"/>
        <c:tickLblPos val="low"/>
        <c:crossAx val="27175884"/>
        <c:crosses val="autoZero"/>
        <c:auto val="1"/>
        <c:lblOffset val="100"/>
        <c:noMultiLvlLbl val="0"/>
      </c:catAx>
      <c:valAx>
        <c:axId val="27175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47608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Need-Based Aid Distributed to Graduate/Professional Students,              by Type 
2003-2004, In Millions</a:t>
            </a:r>
          </a:p>
        </c:rich>
      </c:tx>
      <c:layout>
        <c:manualLayout>
          <c:xMode val="factor"/>
          <c:yMode val="factor"/>
          <c:x val="-0.071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75"/>
          <c:w val="0.94725"/>
          <c:h val="0.84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'Need Graphs Data'!$H$55:$H$57</c:f>
              <c:numCache>
                <c:ptCount val="3"/>
                <c:pt idx="0">
                  <c:v>0.21769831870029563</c:v>
                </c:pt>
                <c:pt idx="1">
                  <c:v>0.7773111279216836</c:v>
                </c:pt>
                <c:pt idx="2">
                  <c:v>0.004990553378020847</c:v>
                </c:pt>
              </c:numCache>
            </c:numRef>
          </c:val>
          <c:shape val="box"/>
        </c:ser>
        <c:gapDepth val="0"/>
        <c:shape val="box"/>
        <c:axId val="43256365"/>
        <c:axId val="53762966"/>
      </c:bar3DChart>
      <c:catAx>
        <c:axId val="43256365"/>
        <c:scaling>
          <c:orientation val="minMax"/>
        </c:scaling>
        <c:axPos val="b"/>
        <c:delete val="1"/>
        <c:majorTickMark val="out"/>
        <c:minorTickMark val="none"/>
        <c:tickLblPos val="low"/>
        <c:crossAx val="53762966"/>
        <c:crosses val="autoZero"/>
        <c:auto val="1"/>
        <c:lblOffset val="100"/>
        <c:noMultiLvlLbl val="0"/>
      </c:catAx>
      <c:valAx>
        <c:axId val="53762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5636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1695"/>
          <c:w val="0.85"/>
          <c:h val="0.80675"/>
        </c:manualLayout>
      </c:layout>
      <c:pieChart>
        <c:varyColors val="1"/>
        <c:ser>
          <c:idx val="0"/>
          <c:order val="0"/>
          <c:spPr>
            <a:solidFill>
              <a:srgbClr val="CCCCFF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val>
            <c:numRef>
              <c:f>('Profile Graphs Data'!$C$5,'Profile Graphs Data'!$C$6)</c:f>
              <c:numCache>
                <c:ptCount val="2"/>
                <c:pt idx="0">
                  <c:v>9386</c:v>
                </c:pt>
                <c:pt idx="1">
                  <c:v>6758</c:v>
                </c:pt>
              </c:numCache>
            </c:numRef>
          </c:val>
        </c:ser>
      </c:pieChart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Students Receiving Any Aid 2003-2004
14,396 Students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225"/>
          <c:y val="0.15575"/>
          <c:w val="0.64025"/>
          <c:h val="0.829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25" b="1" i="0" u="none" baseline="0">
                        <a:latin typeface="Arial"/>
                        <a:ea typeface="Arial"/>
                        <a:cs typeface="Arial"/>
                      </a:rPr>
                      <a:t>Students Receiving Need-Based Aid
9,425  (65%)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25" b="1" i="0" u="none" baseline="0">
                        <a:latin typeface="Arial"/>
                        <a:ea typeface="Arial"/>
                        <a:cs typeface="Arial"/>
                      </a:rPr>
                      <a:t>Students Receiving NonNeed-Based Aid
4,971  (35%)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('Profile Graphs Data'!$F$14,'Profile Graphs Data'!$F$15)</c:f>
              <c:numCache>
                <c:ptCount val="2"/>
                <c:pt idx="0">
                  <c:v>9425</c:v>
                </c:pt>
                <c:pt idx="1">
                  <c:v>4971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Aid Distributed to All Students, by Source
2003-2004, In Millions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7"/>
          <c:w val="0.948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val>
            <c:numRef>
              <c:f>'SAO Report Graphs Data'!$B$4:$B$6</c:f>
              <c:numCache>
                <c:ptCount val="3"/>
                <c:pt idx="0">
                  <c:v>0.5656703849385204</c:v>
                </c:pt>
                <c:pt idx="1">
                  <c:v>0.08964757289218657</c:v>
                </c:pt>
                <c:pt idx="2">
                  <c:v>0.34468204216929305</c:v>
                </c:pt>
              </c:numCache>
            </c:numRef>
          </c:val>
          <c:shape val="box"/>
        </c:ser>
        <c:gapDepth val="0"/>
        <c:shape val="box"/>
        <c:axId val="25100981"/>
        <c:axId val="24582238"/>
      </c:bar3DChart>
      <c:catAx>
        <c:axId val="25100981"/>
        <c:scaling>
          <c:orientation val="minMax"/>
        </c:scaling>
        <c:axPos val="b"/>
        <c:delete val="1"/>
        <c:majorTickMark val="out"/>
        <c:minorTickMark val="none"/>
        <c:tickLblPos val="low"/>
        <c:crossAx val="24582238"/>
        <c:crosses val="autoZero"/>
        <c:auto val="1"/>
        <c:lblOffset val="100"/>
        <c:noMultiLvlLbl val="0"/>
      </c:catAx>
      <c:valAx>
        <c:axId val="24582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009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All Students Receiving Need-Based Aid 2003-2004
9,425 Students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"/>
          <c:y val="0.143"/>
          <c:w val="0.64925"/>
          <c:h val="0.85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latin typeface="Arial"/>
                        <a:ea typeface="Arial"/>
                        <a:cs typeface="Arial"/>
                      </a:rPr>
                      <a:t>Undergraduate
5,301  (56%)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latin typeface="Arial"/>
                        <a:ea typeface="Arial"/>
                        <a:cs typeface="Arial"/>
                      </a:rPr>
                      <a:t>Graduate &amp; Professional
4,124  (44%)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('Profile Graphs Data'!$C$23,'Profile Graphs Data'!$C$28)</c:f>
              <c:numCache>
                <c:ptCount val="2"/>
                <c:pt idx="0">
                  <c:v>5301</c:v>
                </c:pt>
                <c:pt idx="1">
                  <c:v>4124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Undergraduate Students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375"/>
          <c:w val="0.858"/>
          <c:h val="0.8192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'Need Graphs Data'!$F$46:$F$48</c:f>
              <c:numCache>
                <c:ptCount val="3"/>
                <c:pt idx="0">
                  <c:v>0.6238532862307147</c:v>
                </c:pt>
                <c:pt idx="1">
                  <c:v>0.35067652410533745</c:v>
                </c:pt>
                <c:pt idx="2">
                  <c:v>0.02547018966394787</c:v>
                </c:pt>
              </c:numCache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Graduate &amp; Professional Students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225"/>
          <c:w val="0.90275"/>
          <c:h val="0.844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'Need Graphs Data'!$T$26:$T$28</c:f>
              <c:numCache>
                <c:ptCount val="3"/>
                <c:pt idx="0">
                  <c:v>0.21769831870029563</c:v>
                </c:pt>
                <c:pt idx="1">
                  <c:v>0.7773111279216836</c:v>
                </c:pt>
                <c:pt idx="2">
                  <c:v>0.004990553378020847</c:v>
                </c:pt>
              </c:numCache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Percent of  All Undergraduate Students Receiving Need-Based Aid 2003-2004</a:t>
            </a:r>
            <a:r>
              <a:rPr lang="en-US" cap="none" sz="22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(includes resident and non-resident students)
Total Undergraduate Enrollment = 16,144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5"/>
          <c:y val="0.218"/>
          <c:w val="0.59875"/>
          <c:h val="0.77975"/>
        </c:manualLayout>
      </c:layout>
      <c:pieChart>
        <c:varyColors val="1"/>
        <c:ser>
          <c:idx val="0"/>
          <c:order val="0"/>
          <c:spPr>
            <a:solidFill>
              <a:srgbClr val="33CCCC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'Profile Graphs Data'!$C$7:$D$7</c:f>
              <c:numCache>
                <c:ptCount val="2"/>
                <c:pt idx="0">
                  <c:v>5301</c:v>
                </c:pt>
                <c:pt idx="1">
                  <c:v>10843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64"/>
  </sheetViews>
  <pageMargins left="0.72" right="0.75" top="0.5" bottom="0.64" header="0.3" footer="0.17"/>
  <pageSetup horizontalDpi="300" verticalDpi="300" orientation="landscape"/>
  <headerFooter>
    <oddFooter>&amp;L&amp;8Chart 1
Office of Scholarships and Student Aid
January 13, 2005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12
Office of Scholarships and Student Aid
January 13, 2005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13
Office of Scholarships and Student Aid
January 13, 2005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14
Office of Scholarships and Student Aid
January 13, 2005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15
Office of Scholarships and Student Aid
January 13, 2005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16
Office of Scholarships and Student Aid
January 13, 2005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17
Office of Scholarships and Student Aid
January 13, 2005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18
Office of Scholarships and Student Aid
January 13, 2005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19
Office of Scholarships and Student Aid
January 13, 2005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20
Office of Scholarships and Student Aid
January 13, 2005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64" header="0.3" footer="0.17"/>
  <pageSetup horizontalDpi="300" verticalDpi="300" orientation="landscape"/>
  <headerFooter>
    <oddFooter>&amp;L&amp;8Chart 3
Office of Scholarships and Student Aid
January 13, 2005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4
Office of Scholarships and Student Aid
January 13, 2005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1" right="0.72" top="0.5" bottom="0.62" header="0.3" footer="0.17"/>
  <pageSetup horizontalDpi="300" verticalDpi="300" orientation="landscape"/>
  <headerFooter>
    <oddFooter>&amp;L&amp;8Chart 5
Office of Scholarships and Student Aid
January 13, 2005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64" header="0.3" footer="0.17"/>
  <pageSetup horizontalDpi="300" verticalDpi="300" orientation="landscape"/>
  <headerFooter>
    <oddFooter>&amp;L&amp;8Chart 7
Office of Scholarships and Student Aid
January 13, 2005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64" header="0.3" footer="0.17"/>
  <pageSetup horizontalDpi="300" verticalDpi="300" orientation="landscape"/>
  <headerFooter>
    <oddFooter>&amp;L&amp;8Chart 8
Office of Scholarships and Student Aid
January 13, 2005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9
Office of Scholarships and Student Aid
January 13, 2005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10
Office of Scholarships and Student Aid
January 13, 2005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11
Office of Scholarships and Student Aid
January 13, 2005</oddFooter>
  </headerFooter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0.75725</cdr:x>
      <cdr:y>0.76825</cdr:y>
    </cdr:from>
    <cdr:to>
      <cdr:x>0.957</cdr:x>
      <cdr:y>0.8445</cdr:y>
    </cdr:to>
    <cdr:sp>
      <cdr:nvSpPr>
        <cdr:cNvPr id="1" name="TextBox 1"/>
        <cdr:cNvSpPr txBox="1">
          <a:spLocks noChangeArrowheads="1"/>
        </cdr:cNvSpPr>
      </cdr:nvSpPr>
      <cdr:spPr>
        <a:xfrm>
          <a:off x="6562725" y="5153025"/>
          <a:ext cx="1733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Undergraduate
16,144 (61%)</a:t>
          </a:r>
        </a:p>
      </cdr:txBody>
    </cdr:sp>
  </cdr:relSizeAnchor>
  <cdr:relSizeAnchor xmlns:cdr="http://schemas.openxmlformats.org/drawingml/2006/chartDrawing">
    <cdr:from>
      <cdr:x>0.07025</cdr:x>
      <cdr:y>0.266</cdr:y>
    </cdr:from>
    <cdr:to>
      <cdr:x>0.21775</cdr:x>
      <cdr:y>0.37375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1781175"/>
          <a:ext cx="12763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Graduate &amp; Professional
10,215 (39%)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0.09525</cdr:y>
    </cdr:from>
    <cdr:to>
      <cdr:x>0.2985</cdr:x>
      <cdr:y>0.28825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9575"/>
          <a:ext cx="12763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Grants &amp; Scholarships  (62%)</a:t>
          </a:r>
        </a:p>
      </cdr:txBody>
    </cdr:sp>
  </cdr:relSizeAnchor>
  <cdr:relSizeAnchor xmlns:cdr="http://schemas.openxmlformats.org/drawingml/2006/chartDrawing">
    <cdr:from>
      <cdr:x>0.778</cdr:x>
      <cdr:y>0.844</cdr:y>
    </cdr:from>
    <cdr:to>
      <cdr:x>0.9785</cdr:x>
      <cdr:y>0.96325</cdr:y>
    </cdr:to>
    <cdr:sp>
      <cdr:nvSpPr>
        <cdr:cNvPr id="2" name="TextBox 2"/>
        <cdr:cNvSpPr txBox="1">
          <a:spLocks noChangeArrowheads="1"/>
        </cdr:cNvSpPr>
      </cdr:nvSpPr>
      <cdr:spPr>
        <a:xfrm>
          <a:off x="3324225" y="3705225"/>
          <a:ext cx="857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Loans
(35%)</a:t>
          </a:r>
        </a:p>
      </cdr:txBody>
    </cdr:sp>
  </cdr:relSizeAnchor>
  <cdr:relSizeAnchor xmlns:cdr="http://schemas.openxmlformats.org/drawingml/2006/chartDrawing">
    <cdr:from>
      <cdr:x>0.015</cdr:x>
      <cdr:y>0.8235</cdr:y>
    </cdr:from>
    <cdr:to>
      <cdr:x>0.24875</cdr:x>
      <cdr:y>0.99475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3609975"/>
          <a:ext cx="10001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Work-
Study
(3%)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0.10225</cdr:y>
    </cdr:from>
    <cdr:to>
      <cdr:x>0.27525</cdr:x>
      <cdr:y>0.265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7675"/>
          <a:ext cx="11715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Grants &amp;
Scholarships
(22%)</a:t>
          </a:r>
        </a:p>
      </cdr:txBody>
    </cdr:sp>
  </cdr:relSizeAnchor>
  <cdr:relSizeAnchor xmlns:cdr="http://schemas.openxmlformats.org/drawingml/2006/chartDrawing">
    <cdr:from>
      <cdr:x>0.78625</cdr:x>
      <cdr:y>0.863</cdr:y>
    </cdr:from>
    <cdr:to>
      <cdr:x>0.981</cdr:x>
      <cdr:y>0.967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3781425"/>
          <a:ext cx="8286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Loans
(77%)</a:t>
          </a:r>
        </a:p>
      </cdr:txBody>
    </cdr:sp>
  </cdr:relSizeAnchor>
  <cdr:relSizeAnchor xmlns:cdr="http://schemas.openxmlformats.org/drawingml/2006/chartDrawing">
    <cdr:from>
      <cdr:x>0.01525</cdr:x>
      <cdr:y>0.82075</cdr:y>
    </cdr:from>
    <cdr:to>
      <cdr:x>0.19875</cdr:x>
      <cdr:y>0.9575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3600450"/>
          <a:ext cx="7810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Work-
Study
(1%)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142875</xdr:rowOff>
    </xdr:from>
    <xdr:ext cx="4276725" cy="4391025"/>
    <xdr:graphicFrame>
      <xdr:nvGraphicFramePr>
        <xdr:cNvPr id="1" name="Chart 1"/>
        <xdr:cNvGraphicFramePr/>
      </xdr:nvGraphicFramePr>
      <xdr:xfrm>
        <a:off x="4410075" y="1228725"/>
        <a:ext cx="42767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2</xdr:row>
      <xdr:rowOff>142875</xdr:rowOff>
    </xdr:from>
    <xdr:to>
      <xdr:col>7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1228725"/>
        <a:ext cx="42576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0.76625</cdr:x>
      <cdr:y>0.276</cdr:y>
    </cdr:from>
    <cdr:to>
      <cdr:x>0.96025</cdr:x>
      <cdr:y>0.41975</cdr:y>
    </cdr:to>
    <cdr:sp>
      <cdr:nvSpPr>
        <cdr:cNvPr id="1" name="TextBox 1"/>
        <cdr:cNvSpPr txBox="1">
          <a:spLocks noChangeArrowheads="1"/>
        </cdr:cNvSpPr>
      </cdr:nvSpPr>
      <cdr:spPr>
        <a:xfrm>
          <a:off x="6638925" y="1847850"/>
          <a:ext cx="16859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Undergrads
 Receiving
 Need-Based Aid
(5,301)</a:t>
          </a:r>
        </a:p>
      </cdr:txBody>
    </cdr:sp>
  </cdr:relSizeAnchor>
  <cdr:relSizeAnchor xmlns:cdr="http://schemas.openxmlformats.org/drawingml/2006/chartDrawing">
    <cdr:from>
      <cdr:x>0.02775</cdr:x>
      <cdr:y>0.73425</cdr:y>
    </cdr:from>
    <cdr:to>
      <cdr:x>0.203</cdr:x>
      <cdr:y>0.87375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" y="4914900"/>
          <a:ext cx="15144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Undergrads
 Not Eligible for Need-Based Aid
(10,843)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0.7615</cdr:x>
      <cdr:y>0.7695</cdr:y>
    </cdr:from>
    <cdr:to>
      <cdr:x>0.92125</cdr:x>
      <cdr:y>0.89325</cdr:y>
    </cdr:to>
    <cdr:sp>
      <cdr:nvSpPr>
        <cdr:cNvPr id="1" name="TextBox 1"/>
        <cdr:cNvSpPr txBox="1">
          <a:spLocks noChangeArrowheads="1"/>
        </cdr:cNvSpPr>
      </cdr:nvSpPr>
      <cdr:spPr>
        <a:xfrm>
          <a:off x="6591300" y="5153025"/>
          <a:ext cx="13811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Grants &amp; Scholarships
(65%)</a:t>
          </a:r>
        </a:p>
      </cdr:txBody>
    </cdr:sp>
  </cdr:relSizeAnchor>
  <cdr:relSizeAnchor xmlns:cdr="http://schemas.openxmlformats.org/drawingml/2006/chartDrawing">
    <cdr:from>
      <cdr:x>0.1145</cdr:x>
      <cdr:y>0.3495</cdr:y>
    </cdr:from>
    <cdr:to>
      <cdr:x>0.241</cdr:x>
      <cdr:y>0.43</cdr:y>
    </cdr:to>
    <cdr:sp>
      <cdr:nvSpPr>
        <cdr:cNvPr id="2" name="TextBox 2"/>
        <cdr:cNvSpPr txBox="1">
          <a:spLocks noChangeArrowheads="1"/>
        </cdr:cNvSpPr>
      </cdr:nvSpPr>
      <cdr:spPr>
        <a:xfrm>
          <a:off x="990600" y="2343150"/>
          <a:ext cx="1095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Loans
(33%)</a:t>
          </a:r>
        </a:p>
      </cdr:txBody>
    </cdr:sp>
  </cdr:relSizeAnchor>
  <cdr:relSizeAnchor xmlns:cdr="http://schemas.openxmlformats.org/drawingml/2006/chartDrawing">
    <cdr:from>
      <cdr:x>0.1525</cdr:x>
      <cdr:y>0.89275</cdr:y>
    </cdr:from>
    <cdr:to>
      <cdr:x>0.30125</cdr:x>
      <cdr:y>0.97175</cdr:y>
    </cdr:to>
    <cdr:sp>
      <cdr:nvSpPr>
        <cdr:cNvPr id="3" name="TextBox 3"/>
        <cdr:cNvSpPr txBox="1">
          <a:spLocks noChangeArrowheads="1"/>
        </cdr:cNvSpPr>
      </cdr:nvSpPr>
      <cdr:spPr>
        <a:xfrm>
          <a:off x="1314450" y="5981700"/>
          <a:ext cx="12858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Work-Study
(2%)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0.17375</cdr:x>
      <cdr:y>0.4045</cdr:y>
    </cdr:from>
    <cdr:to>
      <cdr:x>0.264</cdr:x>
      <cdr:y>0.46325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95425" y="2390775"/>
          <a:ext cx="7810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$ 92.0</a:t>
          </a:r>
        </a:p>
      </cdr:txBody>
    </cdr:sp>
  </cdr:relSizeAnchor>
  <cdr:relSizeAnchor xmlns:cdr="http://schemas.openxmlformats.org/drawingml/2006/chartDrawing">
    <cdr:from>
      <cdr:x>0.42675</cdr:x>
      <cdr:y>0.90875</cdr:y>
    </cdr:from>
    <cdr:to>
      <cdr:x>0.50025</cdr:x>
      <cdr:y>0.96275</cdr:y>
    </cdr:to>
    <cdr:sp>
      <cdr:nvSpPr>
        <cdr:cNvPr id="5" name="TextBox 6"/>
        <cdr:cNvSpPr txBox="1">
          <a:spLocks noChangeArrowheads="1"/>
        </cdr:cNvSpPr>
      </cdr:nvSpPr>
      <cdr:spPr>
        <a:xfrm>
          <a:off x="3686175" y="537210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9%</a:t>
          </a:r>
        </a:p>
      </cdr:txBody>
    </cdr:sp>
  </cdr:relSizeAnchor>
  <cdr:relSizeAnchor xmlns:cdr="http://schemas.openxmlformats.org/drawingml/2006/chartDrawing">
    <cdr:from>
      <cdr:x>0.66175</cdr:x>
      <cdr:y>0.7635</cdr:y>
    </cdr:from>
    <cdr:to>
      <cdr:x>0.7275</cdr:x>
      <cdr:y>0.814</cdr:y>
    </cdr:to>
    <cdr:sp>
      <cdr:nvSpPr>
        <cdr:cNvPr id="6" name="TextBox 7"/>
        <cdr:cNvSpPr txBox="1">
          <a:spLocks noChangeArrowheads="1"/>
        </cdr:cNvSpPr>
      </cdr:nvSpPr>
      <cdr:spPr>
        <a:xfrm>
          <a:off x="5715000" y="45148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28%</a:t>
          </a:r>
        </a:p>
      </cdr:txBody>
    </cdr:sp>
  </cdr:relSizeAnchor>
  <cdr:relSizeAnchor xmlns:cdr="http://schemas.openxmlformats.org/drawingml/2006/chartDrawing">
    <cdr:from>
      <cdr:x>0.65525</cdr:x>
      <cdr:y>0.66125</cdr:y>
    </cdr:from>
    <cdr:to>
      <cdr:x>0.72875</cdr:x>
      <cdr:y>0.764</cdr:y>
    </cdr:to>
    <cdr:sp>
      <cdr:nvSpPr>
        <cdr:cNvPr id="7" name="TextBox 8"/>
        <cdr:cNvSpPr txBox="1">
          <a:spLocks noChangeArrowheads="1"/>
        </cdr:cNvSpPr>
      </cdr:nvSpPr>
      <cdr:spPr>
        <a:xfrm>
          <a:off x="5657850" y="390525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$41.7</a:t>
          </a:r>
        </a:p>
      </cdr:txBody>
    </cdr:sp>
  </cdr:relSizeAnchor>
  <cdr:relSizeAnchor xmlns:cdr="http://schemas.openxmlformats.org/drawingml/2006/chartDrawing">
    <cdr:from>
      <cdr:x>0.42675</cdr:x>
      <cdr:y>0.82675</cdr:y>
    </cdr:from>
    <cdr:to>
      <cdr:x>0.50025</cdr:x>
      <cdr:y>0.9215</cdr:y>
    </cdr:to>
    <cdr:sp>
      <cdr:nvSpPr>
        <cdr:cNvPr id="8" name="TextBox 9"/>
        <cdr:cNvSpPr txBox="1">
          <a:spLocks noChangeArrowheads="1"/>
        </cdr:cNvSpPr>
      </cdr:nvSpPr>
      <cdr:spPr>
        <a:xfrm>
          <a:off x="3686175" y="4886325"/>
          <a:ext cx="638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$13.0</a:t>
          </a:r>
        </a:p>
      </cdr:txBody>
    </cdr:sp>
  </cdr:relSizeAnchor>
  <cdr:relSizeAnchor xmlns:cdr="http://schemas.openxmlformats.org/drawingml/2006/chartDrawing">
    <cdr:from>
      <cdr:x>0.19075</cdr:x>
      <cdr:y>0.50425</cdr:y>
    </cdr:from>
    <cdr:to>
      <cdr:x>0.26425</cdr:x>
      <cdr:y>0.563</cdr:y>
    </cdr:to>
    <cdr:sp>
      <cdr:nvSpPr>
        <cdr:cNvPr id="9" name="TextBox 10"/>
        <cdr:cNvSpPr txBox="1">
          <a:spLocks noChangeArrowheads="1"/>
        </cdr:cNvSpPr>
      </cdr:nvSpPr>
      <cdr:spPr>
        <a:xfrm>
          <a:off x="1647825" y="29813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63%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0.17175</cdr:x>
      <cdr:y>0.63675</cdr:y>
    </cdr:from>
    <cdr:to>
      <cdr:x>0.24525</cdr:x>
      <cdr:y>0.6955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376237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49%</a:t>
          </a:r>
        </a:p>
      </cdr:txBody>
    </cdr:sp>
  </cdr:relSizeAnchor>
  <cdr:relSizeAnchor xmlns:cdr="http://schemas.openxmlformats.org/drawingml/2006/chartDrawing">
    <cdr:from>
      <cdr:x>0.41825</cdr:x>
      <cdr:y>0.90875</cdr:y>
    </cdr:from>
    <cdr:to>
      <cdr:x>0.49175</cdr:x>
      <cdr:y>0.96275</cdr:y>
    </cdr:to>
    <cdr:sp>
      <cdr:nvSpPr>
        <cdr:cNvPr id="5" name="TextBox 5"/>
        <cdr:cNvSpPr txBox="1">
          <a:spLocks noChangeArrowheads="1"/>
        </cdr:cNvSpPr>
      </cdr:nvSpPr>
      <cdr:spPr>
        <a:xfrm>
          <a:off x="3609975" y="537210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8%</a:t>
          </a:r>
        </a:p>
      </cdr:txBody>
    </cdr:sp>
  </cdr:relSizeAnchor>
  <cdr:relSizeAnchor xmlns:cdr="http://schemas.openxmlformats.org/drawingml/2006/chartDrawing">
    <cdr:from>
      <cdr:x>0.65325</cdr:x>
      <cdr:y>0.58525</cdr:y>
    </cdr:from>
    <cdr:to>
      <cdr:x>0.72675</cdr:x>
      <cdr:y>0.65375</cdr:y>
    </cdr:to>
    <cdr:sp>
      <cdr:nvSpPr>
        <cdr:cNvPr id="6" name="TextBox 6"/>
        <cdr:cNvSpPr txBox="1">
          <a:spLocks noChangeArrowheads="1"/>
        </cdr:cNvSpPr>
      </cdr:nvSpPr>
      <cdr:spPr>
        <a:xfrm>
          <a:off x="5638800" y="3457575"/>
          <a:ext cx="638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$24.7</a:t>
          </a:r>
        </a:p>
      </cdr:txBody>
    </cdr:sp>
  </cdr:relSizeAnchor>
  <cdr:relSizeAnchor xmlns:cdr="http://schemas.openxmlformats.org/drawingml/2006/chartDrawing">
    <cdr:from>
      <cdr:x>0.66175</cdr:x>
      <cdr:y>0.67225</cdr:y>
    </cdr:from>
    <cdr:to>
      <cdr:x>0.7275</cdr:x>
      <cdr:y>0.72275</cdr:y>
    </cdr:to>
    <cdr:sp>
      <cdr:nvSpPr>
        <cdr:cNvPr id="7" name="TextBox 7"/>
        <cdr:cNvSpPr txBox="1">
          <a:spLocks noChangeArrowheads="1"/>
        </cdr:cNvSpPr>
      </cdr:nvSpPr>
      <cdr:spPr>
        <a:xfrm>
          <a:off x="5715000" y="39719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43%</a:t>
          </a:r>
        </a:p>
      </cdr:txBody>
    </cdr:sp>
  </cdr:relSizeAnchor>
  <cdr:relSizeAnchor xmlns:cdr="http://schemas.openxmlformats.org/drawingml/2006/chartDrawing">
    <cdr:from>
      <cdr:x>0.404</cdr:x>
      <cdr:y>0.87075</cdr:y>
    </cdr:from>
    <cdr:to>
      <cdr:x>0.4775</cdr:x>
      <cdr:y>0.92475</cdr:y>
    </cdr:to>
    <cdr:sp>
      <cdr:nvSpPr>
        <cdr:cNvPr id="8" name="TextBox 8"/>
        <cdr:cNvSpPr txBox="1">
          <a:spLocks noChangeArrowheads="1"/>
        </cdr:cNvSpPr>
      </cdr:nvSpPr>
      <cdr:spPr>
        <a:xfrm>
          <a:off x="3486150" y="514350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$4.5</a:t>
          </a:r>
        </a:p>
      </cdr:txBody>
    </cdr:sp>
  </cdr:relSizeAnchor>
  <cdr:relSizeAnchor xmlns:cdr="http://schemas.openxmlformats.org/drawingml/2006/chartDrawing">
    <cdr:from>
      <cdr:x>0.17175</cdr:x>
      <cdr:y>0.48125</cdr:y>
    </cdr:from>
    <cdr:to>
      <cdr:x>0.24525</cdr:x>
      <cdr:y>0.58575</cdr:y>
    </cdr:to>
    <cdr:sp>
      <cdr:nvSpPr>
        <cdr:cNvPr id="9" name="TextBox 9"/>
        <cdr:cNvSpPr txBox="1">
          <a:spLocks noChangeArrowheads="1"/>
        </cdr:cNvSpPr>
      </cdr:nvSpPr>
      <cdr:spPr>
        <a:xfrm>
          <a:off x="1476375" y="283845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$28.0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715125"/>
    <xdr:graphicFrame>
      <xdr:nvGraphicFramePr>
        <xdr:cNvPr id="1" name="Shape 1025"/>
        <xdr:cNvGraphicFramePr/>
      </xdr:nvGraphicFramePr>
      <xdr:xfrm>
        <a:off x="0" y="0"/>
        <a:ext cx="86772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0.19075</cdr:x>
      <cdr:y>0.4045</cdr:y>
    </cdr:from>
    <cdr:to>
      <cdr:x>0.26425</cdr:x>
      <cdr:y>0.46325</cdr:y>
    </cdr:to>
    <cdr:sp>
      <cdr:nvSpPr>
        <cdr:cNvPr id="4" name="TextBox 4"/>
        <cdr:cNvSpPr txBox="1">
          <a:spLocks noChangeArrowheads="1"/>
        </cdr:cNvSpPr>
      </cdr:nvSpPr>
      <cdr:spPr>
        <a:xfrm>
          <a:off x="1647825" y="239077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$64.0</a:t>
          </a:r>
        </a:p>
      </cdr:txBody>
    </cdr:sp>
  </cdr:relSizeAnchor>
  <cdr:relSizeAnchor xmlns:cdr="http://schemas.openxmlformats.org/drawingml/2006/chartDrawing">
    <cdr:from>
      <cdr:x>0.41625</cdr:x>
      <cdr:y>0.8655</cdr:y>
    </cdr:from>
    <cdr:to>
      <cdr:x>0.48975</cdr:x>
      <cdr:y>0.9195</cdr:y>
    </cdr:to>
    <cdr:sp>
      <cdr:nvSpPr>
        <cdr:cNvPr id="5" name="TextBox 5"/>
        <cdr:cNvSpPr txBox="1">
          <a:spLocks noChangeArrowheads="1"/>
        </cdr:cNvSpPr>
      </cdr:nvSpPr>
      <cdr:spPr>
        <a:xfrm>
          <a:off x="3590925" y="5114925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$8.5</a:t>
          </a:r>
        </a:p>
      </cdr:txBody>
    </cdr:sp>
  </cdr:relSizeAnchor>
  <cdr:relSizeAnchor xmlns:cdr="http://schemas.openxmlformats.org/drawingml/2006/chartDrawing">
    <cdr:from>
      <cdr:x>0.6485</cdr:x>
      <cdr:y>0.79625</cdr:y>
    </cdr:from>
    <cdr:to>
      <cdr:x>0.7675</cdr:x>
      <cdr:y>0.86475</cdr:y>
    </cdr:to>
    <cdr:sp>
      <cdr:nvSpPr>
        <cdr:cNvPr id="6" name="TextBox 6"/>
        <cdr:cNvSpPr txBox="1">
          <a:spLocks noChangeArrowheads="1"/>
        </cdr:cNvSpPr>
      </cdr:nvSpPr>
      <cdr:spPr>
        <a:xfrm>
          <a:off x="5600700" y="4705350"/>
          <a:ext cx="10287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$16.9</a:t>
          </a:r>
        </a:p>
      </cdr:txBody>
    </cdr:sp>
  </cdr:relSizeAnchor>
  <cdr:relSizeAnchor xmlns:cdr="http://schemas.openxmlformats.org/drawingml/2006/chartDrawing">
    <cdr:from>
      <cdr:x>0.19075</cdr:x>
      <cdr:y>0.4965</cdr:y>
    </cdr:from>
    <cdr:to>
      <cdr:x>0.26425</cdr:x>
      <cdr:y>0.55525</cdr:y>
    </cdr:to>
    <cdr:sp>
      <cdr:nvSpPr>
        <cdr:cNvPr id="7" name="TextBox 7"/>
        <cdr:cNvSpPr txBox="1">
          <a:spLocks noChangeArrowheads="1"/>
        </cdr:cNvSpPr>
      </cdr:nvSpPr>
      <cdr:spPr>
        <a:xfrm>
          <a:off x="1647825" y="2933700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71%</a:t>
          </a:r>
        </a:p>
      </cdr:txBody>
    </cdr:sp>
  </cdr:relSizeAnchor>
  <cdr:relSizeAnchor xmlns:cdr="http://schemas.openxmlformats.org/drawingml/2006/chartDrawing">
    <cdr:from>
      <cdr:x>0.42475</cdr:x>
      <cdr:y>0.90875</cdr:y>
    </cdr:from>
    <cdr:to>
      <cdr:x>0.49925</cdr:x>
      <cdr:y>0.96275</cdr:y>
    </cdr:to>
    <cdr:sp>
      <cdr:nvSpPr>
        <cdr:cNvPr id="8" name="TextBox 8"/>
        <cdr:cNvSpPr txBox="1">
          <a:spLocks noChangeArrowheads="1"/>
        </cdr:cNvSpPr>
      </cdr:nvSpPr>
      <cdr:spPr>
        <a:xfrm>
          <a:off x="3667125" y="5372100"/>
          <a:ext cx="647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10%</a:t>
          </a:r>
        </a:p>
      </cdr:txBody>
    </cdr:sp>
  </cdr:relSizeAnchor>
  <cdr:relSizeAnchor xmlns:cdr="http://schemas.openxmlformats.org/drawingml/2006/chartDrawing">
    <cdr:from>
      <cdr:x>0.66175</cdr:x>
      <cdr:y>0.85725</cdr:y>
    </cdr:from>
    <cdr:to>
      <cdr:x>0.7275</cdr:x>
      <cdr:y>0.90775</cdr:y>
    </cdr:to>
    <cdr:sp>
      <cdr:nvSpPr>
        <cdr:cNvPr id="9" name="TextBox 9"/>
        <cdr:cNvSpPr txBox="1">
          <a:spLocks noChangeArrowheads="1"/>
        </cdr:cNvSpPr>
      </cdr:nvSpPr>
      <cdr:spPr>
        <a:xfrm>
          <a:off x="5715000" y="506730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19%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0.96175</cdr:y>
    </cdr:from>
    <cdr:to>
      <cdr:x>0.26925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0.149</cdr:x>
      <cdr:y>0.8445</cdr:y>
    </cdr:from>
    <cdr:to>
      <cdr:x>0.2855</cdr:x>
      <cdr:y>0.88675</cdr:y>
    </cdr:to>
    <cdr:sp>
      <cdr:nvSpPr>
        <cdr:cNvPr id="4" name="TextBox 4"/>
        <cdr:cNvSpPr txBox="1">
          <a:spLocks noChangeArrowheads="1"/>
        </cdr:cNvSpPr>
      </cdr:nvSpPr>
      <cdr:spPr>
        <a:xfrm>
          <a:off x="1285875" y="4991100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$9.0</a:t>
          </a:r>
        </a:p>
      </cdr:txBody>
    </cdr:sp>
  </cdr:relSizeAnchor>
  <cdr:relSizeAnchor xmlns:cdr="http://schemas.openxmlformats.org/drawingml/2006/chartDrawing">
    <cdr:from>
      <cdr:x>0.62575</cdr:x>
      <cdr:y>0.364</cdr:y>
    </cdr:from>
    <cdr:to>
      <cdr:x>0.76225</cdr:x>
      <cdr:y>0.40625</cdr:y>
    </cdr:to>
    <cdr:sp>
      <cdr:nvSpPr>
        <cdr:cNvPr id="5" name="TextBox 5"/>
        <cdr:cNvSpPr txBox="1">
          <a:spLocks noChangeArrowheads="1"/>
        </cdr:cNvSpPr>
      </cdr:nvSpPr>
      <cdr:spPr>
        <a:xfrm>
          <a:off x="5400675" y="2152650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$53.6</a:t>
          </a:r>
        </a:p>
      </cdr:txBody>
    </cdr:sp>
  </cdr:relSizeAnchor>
  <cdr:relSizeAnchor xmlns:cdr="http://schemas.openxmlformats.org/drawingml/2006/chartDrawing">
    <cdr:from>
      <cdr:x>0.3975</cdr:x>
      <cdr:y>0.771</cdr:y>
    </cdr:from>
    <cdr:to>
      <cdr:x>0.5205</cdr:x>
      <cdr:y>0.814</cdr:y>
    </cdr:to>
    <cdr:sp>
      <cdr:nvSpPr>
        <cdr:cNvPr id="6" name="TextBox 6"/>
        <cdr:cNvSpPr txBox="1">
          <a:spLocks noChangeArrowheads="1"/>
        </cdr:cNvSpPr>
      </cdr:nvSpPr>
      <cdr:spPr>
        <a:xfrm>
          <a:off x="3429000" y="455295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$16.9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0.15475</cdr:x>
      <cdr:y>0.8445</cdr:y>
    </cdr:from>
    <cdr:to>
      <cdr:x>0.29125</cdr:x>
      <cdr:y>0.88675</cdr:y>
    </cdr:to>
    <cdr:sp>
      <cdr:nvSpPr>
        <cdr:cNvPr id="4" name="TextBox 7"/>
        <cdr:cNvSpPr txBox="1">
          <a:spLocks noChangeArrowheads="1"/>
        </cdr:cNvSpPr>
      </cdr:nvSpPr>
      <cdr:spPr>
        <a:xfrm>
          <a:off x="1333500" y="4991100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$8.7</a:t>
          </a:r>
        </a:p>
      </cdr:txBody>
    </cdr:sp>
  </cdr:relSizeAnchor>
  <cdr:relSizeAnchor xmlns:cdr="http://schemas.openxmlformats.org/drawingml/2006/chartDrawing">
    <cdr:from>
      <cdr:x>0.622</cdr:x>
      <cdr:y>0.38925</cdr:y>
    </cdr:from>
    <cdr:to>
      <cdr:x>0.7585</cdr:x>
      <cdr:y>0.4315</cdr:y>
    </cdr:to>
    <cdr:sp>
      <cdr:nvSpPr>
        <cdr:cNvPr id="5" name="TextBox 8"/>
        <cdr:cNvSpPr txBox="1">
          <a:spLocks noChangeArrowheads="1"/>
        </cdr:cNvSpPr>
      </cdr:nvSpPr>
      <cdr:spPr>
        <a:xfrm>
          <a:off x="5372100" y="2295525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$39.8</a:t>
          </a:r>
        </a:p>
      </cdr:txBody>
    </cdr:sp>
  </cdr:relSizeAnchor>
  <cdr:relSizeAnchor xmlns:cdr="http://schemas.openxmlformats.org/drawingml/2006/chartDrawing">
    <cdr:from>
      <cdr:x>0.39825</cdr:x>
      <cdr:y>0.85725</cdr:y>
    </cdr:from>
    <cdr:to>
      <cdr:x>0.5215</cdr:x>
      <cdr:y>0.901</cdr:y>
    </cdr:to>
    <cdr:sp>
      <cdr:nvSpPr>
        <cdr:cNvPr id="6" name="TextBox 10"/>
        <cdr:cNvSpPr txBox="1">
          <a:spLocks noChangeArrowheads="1"/>
        </cdr:cNvSpPr>
      </cdr:nvSpPr>
      <cdr:spPr>
        <a:xfrm>
          <a:off x="3438525" y="506730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$6.2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0.96175</cdr:y>
    </cdr:from>
    <cdr:to>
      <cdr:x>0.26925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0.224</cdr:x>
      <cdr:y>0.8395</cdr:y>
    </cdr:from>
    <cdr:to>
      <cdr:x>0.3605</cdr:x>
      <cdr:y>0.88175</cdr:y>
    </cdr:to>
    <cdr:sp>
      <cdr:nvSpPr>
        <cdr:cNvPr id="4" name="TextBox 4"/>
        <cdr:cNvSpPr txBox="1">
          <a:spLocks noChangeArrowheads="1"/>
        </cdr:cNvSpPr>
      </cdr:nvSpPr>
      <cdr:spPr>
        <a:xfrm>
          <a:off x="1933575" y="4962525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$0.3</a:t>
          </a:r>
        </a:p>
      </cdr:txBody>
    </cdr:sp>
  </cdr:relSizeAnchor>
  <cdr:relSizeAnchor xmlns:cdr="http://schemas.openxmlformats.org/drawingml/2006/chartDrawing">
    <cdr:from>
      <cdr:x>0.624</cdr:x>
      <cdr:y>0.369</cdr:y>
    </cdr:from>
    <cdr:to>
      <cdr:x>0.76025</cdr:x>
      <cdr:y>0.41125</cdr:y>
    </cdr:to>
    <cdr:sp>
      <cdr:nvSpPr>
        <cdr:cNvPr id="5" name="TextBox 5"/>
        <cdr:cNvSpPr txBox="1">
          <a:spLocks noChangeArrowheads="1"/>
        </cdr:cNvSpPr>
      </cdr:nvSpPr>
      <cdr:spPr>
        <a:xfrm>
          <a:off x="5381625" y="2181225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$13.8</a:t>
          </a:r>
        </a:p>
      </cdr:txBody>
    </cdr:sp>
  </cdr:relSizeAnchor>
  <cdr:relSizeAnchor xmlns:cdr="http://schemas.openxmlformats.org/drawingml/2006/chartDrawing">
    <cdr:from>
      <cdr:x>0.3975</cdr:x>
      <cdr:y>0.50925</cdr:y>
    </cdr:from>
    <cdr:to>
      <cdr:x>0.5205</cdr:x>
      <cdr:y>0.55325</cdr:y>
    </cdr:to>
    <cdr:sp>
      <cdr:nvSpPr>
        <cdr:cNvPr id="6" name="TextBox 6"/>
        <cdr:cNvSpPr txBox="1">
          <a:spLocks noChangeArrowheads="1"/>
        </cdr:cNvSpPr>
      </cdr:nvSpPr>
      <cdr:spPr>
        <a:xfrm>
          <a:off x="3429000" y="300990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$10.7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0.96425</cdr:y>
    </cdr:from>
    <cdr:to>
      <cdr:x>0.26125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0.5895</cdr:x>
      <cdr:y>0.96425</cdr:y>
    </cdr:from>
    <cdr:to>
      <cdr:x>0.80875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0.17525</cdr:x>
      <cdr:y>0.51925</cdr:y>
    </cdr:from>
    <cdr:to>
      <cdr:x>0.24875</cdr:x>
      <cdr:y>0.578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307657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$79.5</a:t>
          </a:r>
        </a:p>
      </cdr:txBody>
    </cdr:sp>
  </cdr:relSizeAnchor>
  <cdr:relSizeAnchor xmlns:cdr="http://schemas.openxmlformats.org/drawingml/2006/chartDrawing">
    <cdr:from>
      <cdr:x>0.397</cdr:x>
      <cdr:y>0.40175</cdr:y>
    </cdr:from>
    <cdr:to>
      <cdr:x>0.48725</cdr:x>
      <cdr:y>0.4685</cdr:y>
    </cdr:to>
    <cdr:sp>
      <cdr:nvSpPr>
        <cdr:cNvPr id="5" name="TextBox 5"/>
        <cdr:cNvSpPr txBox="1">
          <a:spLocks noChangeArrowheads="1"/>
        </cdr:cNvSpPr>
      </cdr:nvSpPr>
      <cdr:spPr>
        <a:xfrm>
          <a:off x="3429000" y="2381250"/>
          <a:ext cx="781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$107.5</a:t>
          </a:r>
        </a:p>
      </cdr:txBody>
    </cdr:sp>
  </cdr:relSizeAnchor>
  <cdr:relSizeAnchor xmlns:cdr="http://schemas.openxmlformats.org/drawingml/2006/chartDrawing">
    <cdr:from>
      <cdr:x>0.68325</cdr:x>
      <cdr:y>0.893</cdr:y>
    </cdr:from>
    <cdr:to>
      <cdr:x>0.749</cdr:x>
      <cdr:y>0.9435</cdr:y>
    </cdr:to>
    <cdr:sp>
      <cdr:nvSpPr>
        <cdr:cNvPr id="6" name="TextBox 6"/>
        <cdr:cNvSpPr txBox="1">
          <a:spLocks noChangeArrowheads="1"/>
        </cdr:cNvSpPr>
      </cdr:nvSpPr>
      <cdr:spPr>
        <a:xfrm>
          <a:off x="5905500" y="529590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0.17525</cdr:x>
      <cdr:y>0.60325</cdr:y>
    </cdr:from>
    <cdr:to>
      <cdr:x>0.24875</cdr:x>
      <cdr:y>0.662</cdr:y>
    </cdr:to>
    <cdr:sp>
      <cdr:nvSpPr>
        <cdr:cNvPr id="7" name="TextBox 7"/>
        <cdr:cNvSpPr txBox="1">
          <a:spLocks noChangeArrowheads="1"/>
        </cdr:cNvSpPr>
      </cdr:nvSpPr>
      <cdr:spPr>
        <a:xfrm>
          <a:off x="1514475" y="357187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42%</a:t>
          </a:r>
        </a:p>
      </cdr:txBody>
    </cdr:sp>
  </cdr:relSizeAnchor>
  <cdr:relSizeAnchor xmlns:cdr="http://schemas.openxmlformats.org/drawingml/2006/chartDrawing">
    <cdr:from>
      <cdr:x>0.4235</cdr:x>
      <cdr:y>0.50625</cdr:y>
    </cdr:from>
    <cdr:to>
      <cdr:x>0.497</cdr:x>
      <cdr:y>0.56</cdr:y>
    </cdr:to>
    <cdr:sp>
      <cdr:nvSpPr>
        <cdr:cNvPr id="8" name="TextBox 8"/>
        <cdr:cNvSpPr txBox="1">
          <a:spLocks noChangeArrowheads="1"/>
        </cdr:cNvSpPr>
      </cdr:nvSpPr>
      <cdr:spPr>
        <a:xfrm>
          <a:off x="3657600" y="300037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57%</a:t>
          </a:r>
        </a:p>
      </cdr:txBody>
    </cdr:sp>
  </cdr:relSizeAnchor>
  <cdr:relSizeAnchor xmlns:cdr="http://schemas.openxmlformats.org/drawingml/2006/chartDrawing">
    <cdr:from>
      <cdr:x>0.70225</cdr:x>
      <cdr:y>0.8425</cdr:y>
    </cdr:from>
    <cdr:to>
      <cdr:x>0.768</cdr:x>
      <cdr:y>0.893</cdr:y>
    </cdr:to>
    <cdr:sp>
      <cdr:nvSpPr>
        <cdr:cNvPr id="9" name="TextBox 9"/>
        <cdr:cNvSpPr txBox="1">
          <a:spLocks noChangeArrowheads="1"/>
        </cdr:cNvSpPr>
      </cdr:nvSpPr>
      <cdr:spPr>
        <a:xfrm>
          <a:off x="6067425" y="499110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$1.9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0.84775</cdr:y>
    </cdr:from>
    <cdr:to>
      <cdr:x>0.29025</cdr:x>
      <cdr:y>0.99525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714750"/>
          <a:ext cx="11334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Not
Receiving Aid
</a:t>
          </a:r>
          <a:r>
            <a:rPr lang="en-US" cap="none" sz="1075" b="1" i="0" u="none" baseline="0">
              <a:latin typeface="Arial"/>
              <a:ea typeface="Arial"/>
              <a:cs typeface="Arial"/>
            </a:rPr>
            <a:t>5,205 (51%)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0.69825</cdr:x>
      <cdr:y>0.188</cdr:y>
    </cdr:from>
    <cdr:to>
      <cdr:x>0.99675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2914650" y="819150"/>
          <a:ext cx="12477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Receiving Aid
</a:t>
          </a:r>
          <a:r>
            <a:rPr lang="en-US" cap="none" sz="1075" b="1" i="0" u="none" baseline="0">
              <a:latin typeface="Arial"/>
              <a:ea typeface="Arial"/>
              <a:cs typeface="Arial"/>
            </a:rPr>
            <a:t>5,010 (49%)
3,418 (37%)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0.99775</cdr:x>
      <cdr:y>0.13875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41719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Percent of Enrolled Graduate &amp; Professional Students
Receiving Aid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Total Population of Graduate &amp; Professional Students = 10,215</a:t>
          </a:r>
        </a:p>
      </cdr:txBody>
    </cdr:sp>
  </cdr:relSizeAnchor>
  <cdr:relSizeAnchor xmlns:cdr="http://schemas.openxmlformats.org/drawingml/2006/chartDrawing">
    <cdr:from>
      <cdr:x>0.2455</cdr:x>
      <cdr:y>0.7265</cdr:y>
    </cdr:from>
    <cdr:to>
      <cdr:x>0.6395</cdr:x>
      <cdr:y>0.874</cdr:y>
    </cdr:to>
    <cdr:sp>
      <cdr:nvSpPr>
        <cdr:cNvPr id="4" name="TextBox 4"/>
        <cdr:cNvSpPr txBox="1">
          <a:spLocks noChangeArrowheads="1"/>
        </cdr:cNvSpPr>
      </cdr:nvSpPr>
      <cdr:spPr>
        <a:xfrm>
          <a:off x="1019175" y="3181350"/>
          <a:ext cx="16478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0.96425</cdr:y>
    </cdr:from>
    <cdr:to>
      <cdr:x>0.26125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0.5895</cdr:x>
      <cdr:y>0.96425</cdr:y>
    </cdr:from>
    <cdr:to>
      <cdr:x>0.80875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0.17525</cdr:x>
      <cdr:y>0.3845</cdr:y>
    </cdr:from>
    <cdr:to>
      <cdr:x>0.24875</cdr:x>
      <cdr:y>0.44325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227647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$54.7</a:t>
          </a:r>
        </a:p>
      </cdr:txBody>
    </cdr:sp>
  </cdr:relSizeAnchor>
  <cdr:relSizeAnchor xmlns:cdr="http://schemas.openxmlformats.org/drawingml/2006/chartDrawing">
    <cdr:from>
      <cdr:x>0.414</cdr:x>
      <cdr:y>0.66675</cdr:y>
    </cdr:from>
    <cdr:to>
      <cdr:x>0.4875</cdr:x>
      <cdr:y>0.7205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395287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$31.8</a:t>
          </a:r>
        </a:p>
      </cdr:txBody>
    </cdr:sp>
  </cdr:relSizeAnchor>
  <cdr:relSizeAnchor xmlns:cdr="http://schemas.openxmlformats.org/drawingml/2006/chartDrawing">
    <cdr:from>
      <cdr:x>0.705</cdr:x>
      <cdr:y>0.88275</cdr:y>
    </cdr:from>
    <cdr:to>
      <cdr:x>0.77075</cdr:x>
      <cdr:y>0.93325</cdr:y>
    </cdr:to>
    <cdr:sp>
      <cdr:nvSpPr>
        <cdr:cNvPr id="6" name="TextBox 6"/>
        <cdr:cNvSpPr txBox="1">
          <a:spLocks noChangeArrowheads="1"/>
        </cdr:cNvSpPr>
      </cdr:nvSpPr>
      <cdr:spPr>
        <a:xfrm>
          <a:off x="6096000" y="52292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2%</a:t>
          </a:r>
        </a:p>
      </cdr:txBody>
    </cdr:sp>
  </cdr:relSizeAnchor>
  <cdr:relSizeAnchor xmlns:cdr="http://schemas.openxmlformats.org/drawingml/2006/chartDrawing">
    <cdr:from>
      <cdr:x>0.17525</cdr:x>
      <cdr:y>0.466</cdr:y>
    </cdr:from>
    <cdr:to>
      <cdr:x>0.24875</cdr:x>
      <cdr:y>0.52475</cdr:y>
    </cdr:to>
    <cdr:sp>
      <cdr:nvSpPr>
        <cdr:cNvPr id="7" name="TextBox 7"/>
        <cdr:cNvSpPr txBox="1">
          <a:spLocks noChangeArrowheads="1"/>
        </cdr:cNvSpPr>
      </cdr:nvSpPr>
      <cdr:spPr>
        <a:xfrm>
          <a:off x="1514475" y="2762250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62%</a:t>
          </a:r>
        </a:p>
      </cdr:txBody>
    </cdr:sp>
  </cdr:relSizeAnchor>
  <cdr:relSizeAnchor xmlns:cdr="http://schemas.openxmlformats.org/drawingml/2006/chartDrawing">
    <cdr:from>
      <cdr:x>0.4235</cdr:x>
      <cdr:y>0.73275</cdr:y>
    </cdr:from>
    <cdr:to>
      <cdr:x>0.497</cdr:x>
      <cdr:y>0.7865</cdr:y>
    </cdr:to>
    <cdr:sp>
      <cdr:nvSpPr>
        <cdr:cNvPr id="8" name="TextBox 8"/>
        <cdr:cNvSpPr txBox="1">
          <a:spLocks noChangeArrowheads="1"/>
        </cdr:cNvSpPr>
      </cdr:nvSpPr>
      <cdr:spPr>
        <a:xfrm>
          <a:off x="3657600" y="4343400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36%</a:t>
          </a:r>
        </a:p>
      </cdr:txBody>
    </cdr:sp>
  </cdr:relSizeAnchor>
  <cdr:relSizeAnchor xmlns:cdr="http://schemas.openxmlformats.org/drawingml/2006/chartDrawing">
    <cdr:from>
      <cdr:x>0.7145</cdr:x>
      <cdr:y>0.83225</cdr:y>
    </cdr:from>
    <cdr:to>
      <cdr:x>0.78025</cdr:x>
      <cdr:y>0.88275</cdr:y>
    </cdr:to>
    <cdr:sp>
      <cdr:nvSpPr>
        <cdr:cNvPr id="9" name="TextBox 9"/>
        <cdr:cNvSpPr txBox="1">
          <a:spLocks noChangeArrowheads="1"/>
        </cdr:cNvSpPr>
      </cdr:nvSpPr>
      <cdr:spPr>
        <a:xfrm>
          <a:off x="6172200" y="49339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$1.5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0.96425</cdr:y>
    </cdr:from>
    <cdr:to>
      <cdr:x>0.26125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0.5895</cdr:x>
      <cdr:y>0.96425</cdr:y>
    </cdr:from>
    <cdr:to>
      <cdr:x>0.80875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0.1715</cdr:x>
      <cdr:y>0.791</cdr:y>
    </cdr:from>
    <cdr:to>
      <cdr:x>0.245</cdr:x>
      <cdr:y>0.84975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686300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$24.7</a:t>
          </a:r>
        </a:p>
      </cdr:txBody>
    </cdr:sp>
  </cdr:relSizeAnchor>
  <cdr:relSizeAnchor xmlns:cdr="http://schemas.openxmlformats.org/drawingml/2006/chartDrawing">
    <cdr:from>
      <cdr:x>0.414</cdr:x>
      <cdr:y>0.3845</cdr:y>
    </cdr:from>
    <cdr:to>
      <cdr:x>0.4875</cdr:x>
      <cdr:y>0.474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2276475"/>
          <a:ext cx="638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$75.6</a:t>
          </a:r>
        </a:p>
      </cdr:txBody>
    </cdr:sp>
  </cdr:relSizeAnchor>
  <cdr:relSizeAnchor xmlns:cdr="http://schemas.openxmlformats.org/drawingml/2006/chartDrawing">
    <cdr:from>
      <cdr:x>0.6965</cdr:x>
      <cdr:y>0.90075</cdr:y>
    </cdr:from>
    <cdr:to>
      <cdr:x>0.76225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019800" y="53435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0%</a:t>
          </a:r>
        </a:p>
      </cdr:txBody>
    </cdr:sp>
  </cdr:relSizeAnchor>
  <cdr:relSizeAnchor xmlns:cdr="http://schemas.openxmlformats.org/drawingml/2006/chartDrawing">
    <cdr:from>
      <cdr:x>0.1715</cdr:x>
      <cdr:y>0.85025</cdr:y>
    </cdr:from>
    <cdr:to>
      <cdr:x>0.246</cdr:x>
      <cdr:y>0.909</cdr:y>
    </cdr:to>
    <cdr:sp>
      <cdr:nvSpPr>
        <cdr:cNvPr id="7" name="TextBox 7"/>
        <cdr:cNvSpPr txBox="1">
          <a:spLocks noChangeArrowheads="1"/>
        </cdr:cNvSpPr>
      </cdr:nvSpPr>
      <cdr:spPr>
        <a:xfrm>
          <a:off x="1476375" y="5038725"/>
          <a:ext cx="647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0.414</cdr:x>
      <cdr:y>0.496</cdr:y>
    </cdr:from>
    <cdr:to>
      <cdr:x>0.4875</cdr:x>
      <cdr:y>0.54975</cdr:y>
    </cdr:to>
    <cdr:sp>
      <cdr:nvSpPr>
        <cdr:cNvPr id="8" name="TextBox 8"/>
        <cdr:cNvSpPr txBox="1">
          <a:spLocks noChangeArrowheads="1"/>
        </cdr:cNvSpPr>
      </cdr:nvSpPr>
      <cdr:spPr>
        <a:xfrm>
          <a:off x="3571875" y="29432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75%</a:t>
          </a:r>
        </a:p>
      </cdr:txBody>
    </cdr:sp>
  </cdr:relSizeAnchor>
  <cdr:relSizeAnchor xmlns:cdr="http://schemas.openxmlformats.org/drawingml/2006/chartDrawing">
    <cdr:from>
      <cdr:x>0.707</cdr:x>
      <cdr:y>0.85025</cdr:y>
    </cdr:from>
    <cdr:to>
      <cdr:x>0.77275</cdr:x>
      <cdr:y>0.90075</cdr:y>
    </cdr:to>
    <cdr:sp>
      <cdr:nvSpPr>
        <cdr:cNvPr id="9" name="TextBox 9"/>
        <cdr:cNvSpPr txBox="1">
          <a:spLocks noChangeArrowheads="1"/>
        </cdr:cNvSpPr>
      </cdr:nvSpPr>
      <cdr:spPr>
        <a:xfrm>
          <a:off x="6105525" y="50387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$0.5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0.17175</cdr:x>
      <cdr:y>0.59275</cdr:y>
    </cdr:from>
    <cdr:to>
      <cdr:x>0.24525</cdr:x>
      <cdr:y>0.71025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3505200"/>
          <a:ext cx="638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$55.2</a:t>
          </a:r>
        </a:p>
      </cdr:txBody>
    </cdr:sp>
  </cdr:relSizeAnchor>
  <cdr:relSizeAnchor xmlns:cdr="http://schemas.openxmlformats.org/drawingml/2006/chartDrawing">
    <cdr:from>
      <cdr:x>0.4145</cdr:x>
      <cdr:y>0.34625</cdr:y>
    </cdr:from>
    <cdr:to>
      <cdr:x>0.488</cdr:x>
      <cdr:y>0.46375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2047875"/>
          <a:ext cx="638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$89.7</a:t>
          </a:r>
        </a:p>
      </cdr:txBody>
    </cdr:sp>
  </cdr:relSizeAnchor>
  <cdr:relSizeAnchor xmlns:cdr="http://schemas.openxmlformats.org/drawingml/2006/chartDrawing">
    <cdr:from>
      <cdr:x>0.7035</cdr:x>
      <cdr:y>0.8775</cdr:y>
    </cdr:from>
    <cdr:to>
      <cdr:x>0.76925</cdr:x>
      <cdr:y>0.928</cdr:y>
    </cdr:to>
    <cdr:sp>
      <cdr:nvSpPr>
        <cdr:cNvPr id="6" name="TextBox 6"/>
        <cdr:cNvSpPr txBox="1">
          <a:spLocks noChangeArrowheads="1"/>
        </cdr:cNvSpPr>
      </cdr:nvSpPr>
      <cdr:spPr>
        <a:xfrm>
          <a:off x="6076950" y="518160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0.17175</cdr:x>
      <cdr:y>0.7305</cdr:y>
    </cdr:from>
    <cdr:to>
      <cdr:x>0.24525</cdr:x>
      <cdr:y>0.78925</cdr:y>
    </cdr:to>
    <cdr:sp>
      <cdr:nvSpPr>
        <cdr:cNvPr id="7" name="TextBox 7"/>
        <cdr:cNvSpPr txBox="1">
          <a:spLocks noChangeArrowheads="1"/>
        </cdr:cNvSpPr>
      </cdr:nvSpPr>
      <cdr:spPr>
        <a:xfrm>
          <a:off x="1476375" y="43148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38%</a:t>
          </a:r>
        </a:p>
      </cdr:txBody>
    </cdr:sp>
  </cdr:relSizeAnchor>
  <cdr:relSizeAnchor xmlns:cdr="http://schemas.openxmlformats.org/drawingml/2006/chartDrawing">
    <cdr:from>
      <cdr:x>0.4145</cdr:x>
      <cdr:y>0.48125</cdr:y>
    </cdr:from>
    <cdr:to>
      <cdr:x>0.488</cdr:x>
      <cdr:y>0.53525</cdr:y>
    </cdr:to>
    <cdr:sp>
      <cdr:nvSpPr>
        <cdr:cNvPr id="8" name="TextBox 8"/>
        <cdr:cNvSpPr txBox="1">
          <a:spLocks noChangeArrowheads="1"/>
        </cdr:cNvSpPr>
      </cdr:nvSpPr>
      <cdr:spPr>
        <a:xfrm>
          <a:off x="3571875" y="283845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61%</a:t>
          </a:r>
        </a:p>
      </cdr:txBody>
    </cdr:sp>
  </cdr:relSizeAnchor>
  <cdr:relSizeAnchor xmlns:cdr="http://schemas.openxmlformats.org/drawingml/2006/chartDrawing">
    <cdr:from>
      <cdr:x>0.73</cdr:x>
      <cdr:y>0.82675</cdr:y>
    </cdr:from>
    <cdr:to>
      <cdr:x>0.79575</cdr:x>
      <cdr:y>0.87725</cdr:y>
    </cdr:to>
    <cdr:sp>
      <cdr:nvSpPr>
        <cdr:cNvPr id="9" name="TextBox 9"/>
        <cdr:cNvSpPr txBox="1">
          <a:spLocks noChangeArrowheads="1"/>
        </cdr:cNvSpPr>
      </cdr:nvSpPr>
      <cdr:spPr>
        <a:xfrm>
          <a:off x="6305550" y="48863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$1.9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0.96175</cdr:y>
    </cdr:from>
    <cdr:to>
      <cdr:x>0.27325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0.4265</cdr:x>
      <cdr:y>0.96175</cdr:y>
    </cdr:from>
    <cdr:to>
      <cdr:x>0.5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0.18525</cdr:x>
      <cdr:y>0.412</cdr:y>
    </cdr:from>
    <cdr:to>
      <cdr:x>0.25875</cdr:x>
      <cdr:y>0.47075</cdr:y>
    </cdr:to>
    <cdr:sp>
      <cdr:nvSpPr>
        <cdr:cNvPr id="4" name="TextBox 4"/>
        <cdr:cNvSpPr txBox="1">
          <a:spLocks noChangeArrowheads="1"/>
        </cdr:cNvSpPr>
      </cdr:nvSpPr>
      <cdr:spPr>
        <a:xfrm>
          <a:off x="1600200" y="242887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$35.7</a:t>
          </a:r>
        </a:p>
      </cdr:txBody>
    </cdr:sp>
  </cdr:relSizeAnchor>
  <cdr:relSizeAnchor xmlns:cdr="http://schemas.openxmlformats.org/drawingml/2006/chartDrawing">
    <cdr:from>
      <cdr:x>0.418</cdr:x>
      <cdr:y>0.63075</cdr:y>
    </cdr:from>
    <cdr:to>
      <cdr:x>0.4915</cdr:x>
      <cdr:y>0.7335</cdr:y>
    </cdr:to>
    <cdr:sp>
      <cdr:nvSpPr>
        <cdr:cNvPr id="5" name="TextBox 5"/>
        <cdr:cNvSpPr txBox="1">
          <a:spLocks noChangeArrowheads="1"/>
        </cdr:cNvSpPr>
      </cdr:nvSpPr>
      <cdr:spPr>
        <a:xfrm>
          <a:off x="3609975" y="3724275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$20.1</a:t>
          </a:r>
        </a:p>
      </cdr:txBody>
    </cdr:sp>
  </cdr:relSizeAnchor>
  <cdr:relSizeAnchor xmlns:cdr="http://schemas.openxmlformats.org/drawingml/2006/chartDrawing">
    <cdr:from>
      <cdr:x>0.7</cdr:x>
      <cdr:y>0.88325</cdr:y>
    </cdr:from>
    <cdr:to>
      <cdr:x>0.76575</cdr:x>
      <cdr:y>0.94525</cdr:y>
    </cdr:to>
    <cdr:sp>
      <cdr:nvSpPr>
        <cdr:cNvPr id="6" name="TextBox 6"/>
        <cdr:cNvSpPr txBox="1">
          <a:spLocks noChangeArrowheads="1"/>
        </cdr:cNvSpPr>
      </cdr:nvSpPr>
      <cdr:spPr>
        <a:xfrm>
          <a:off x="6038850" y="5219700"/>
          <a:ext cx="5715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3%</a:t>
          </a:r>
        </a:p>
      </cdr:txBody>
    </cdr:sp>
  </cdr:relSizeAnchor>
  <cdr:relSizeAnchor xmlns:cdr="http://schemas.openxmlformats.org/drawingml/2006/chartDrawing">
    <cdr:from>
      <cdr:x>0.18525</cdr:x>
      <cdr:y>0.4915</cdr:y>
    </cdr:from>
    <cdr:to>
      <cdr:x>0.25875</cdr:x>
      <cdr:y>0.55025</cdr:y>
    </cdr:to>
    <cdr:sp>
      <cdr:nvSpPr>
        <cdr:cNvPr id="7" name="TextBox 7"/>
        <cdr:cNvSpPr txBox="1">
          <a:spLocks noChangeArrowheads="1"/>
        </cdr:cNvSpPr>
      </cdr:nvSpPr>
      <cdr:spPr>
        <a:xfrm>
          <a:off x="1600200" y="29051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62%</a:t>
          </a:r>
        </a:p>
      </cdr:txBody>
    </cdr:sp>
  </cdr:relSizeAnchor>
  <cdr:relSizeAnchor xmlns:cdr="http://schemas.openxmlformats.org/drawingml/2006/chartDrawing">
    <cdr:from>
      <cdr:x>0.418</cdr:x>
      <cdr:y>0.75325</cdr:y>
    </cdr:from>
    <cdr:to>
      <cdr:x>0.4915</cdr:x>
      <cdr:y>0.80725</cdr:y>
    </cdr:to>
    <cdr:sp>
      <cdr:nvSpPr>
        <cdr:cNvPr id="8" name="TextBox 8"/>
        <cdr:cNvSpPr txBox="1">
          <a:spLocks noChangeArrowheads="1"/>
        </cdr:cNvSpPr>
      </cdr:nvSpPr>
      <cdr:spPr>
        <a:xfrm>
          <a:off x="3609975" y="4448175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35%</a:t>
          </a:r>
        </a:p>
      </cdr:txBody>
    </cdr:sp>
  </cdr:relSizeAnchor>
  <cdr:relSizeAnchor xmlns:cdr="http://schemas.openxmlformats.org/drawingml/2006/chartDrawing">
    <cdr:from>
      <cdr:x>0.718</cdr:x>
      <cdr:y>0.82925</cdr:y>
    </cdr:from>
    <cdr:to>
      <cdr:x>0.78375</cdr:x>
      <cdr:y>0.906</cdr:y>
    </cdr:to>
    <cdr:sp>
      <cdr:nvSpPr>
        <cdr:cNvPr id="9" name="TextBox 9"/>
        <cdr:cNvSpPr txBox="1">
          <a:spLocks noChangeArrowheads="1"/>
        </cdr:cNvSpPr>
      </cdr:nvSpPr>
      <cdr:spPr>
        <a:xfrm>
          <a:off x="6200775" y="4895850"/>
          <a:ext cx="5715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$1.5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0.17175</cdr:x>
      <cdr:y>0.776</cdr:y>
    </cdr:from>
    <cdr:to>
      <cdr:x>0.24525</cdr:x>
      <cdr:y>0.83475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5815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$19.5</a:t>
          </a:r>
        </a:p>
      </cdr:txBody>
    </cdr:sp>
  </cdr:relSizeAnchor>
  <cdr:relSizeAnchor xmlns:cdr="http://schemas.openxmlformats.org/drawingml/2006/chartDrawing">
    <cdr:from>
      <cdr:x>0.4125</cdr:x>
      <cdr:y>0.34375</cdr:y>
    </cdr:from>
    <cdr:to>
      <cdr:x>0.486</cdr:x>
      <cdr:y>0.44325</cdr:y>
    </cdr:to>
    <cdr:sp>
      <cdr:nvSpPr>
        <cdr:cNvPr id="5" name="TextBox 5"/>
        <cdr:cNvSpPr txBox="1">
          <a:spLocks noChangeArrowheads="1"/>
        </cdr:cNvSpPr>
      </cdr:nvSpPr>
      <cdr:spPr>
        <a:xfrm>
          <a:off x="3562350" y="2028825"/>
          <a:ext cx="6381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$69.6</a:t>
          </a:r>
        </a:p>
      </cdr:txBody>
    </cdr:sp>
  </cdr:relSizeAnchor>
  <cdr:relSizeAnchor xmlns:cdr="http://schemas.openxmlformats.org/drawingml/2006/chartDrawing">
    <cdr:from>
      <cdr:x>0.70725</cdr:x>
      <cdr:y>0.88575</cdr:y>
    </cdr:from>
    <cdr:to>
      <cdr:x>0.773</cdr:x>
      <cdr:y>0.93625</cdr:y>
    </cdr:to>
    <cdr:sp>
      <cdr:nvSpPr>
        <cdr:cNvPr id="6" name="TextBox 6"/>
        <cdr:cNvSpPr txBox="1">
          <a:spLocks noChangeArrowheads="1"/>
        </cdr:cNvSpPr>
      </cdr:nvSpPr>
      <cdr:spPr>
        <a:xfrm>
          <a:off x="6105525" y="52387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0.18225</cdr:x>
      <cdr:y>0.83425</cdr:y>
    </cdr:from>
    <cdr:to>
      <cdr:x>0.25575</cdr:x>
      <cdr:y>0.893</cdr:y>
    </cdr:to>
    <cdr:sp>
      <cdr:nvSpPr>
        <cdr:cNvPr id="7" name="TextBox 7"/>
        <cdr:cNvSpPr txBox="1">
          <a:spLocks noChangeArrowheads="1"/>
        </cdr:cNvSpPr>
      </cdr:nvSpPr>
      <cdr:spPr>
        <a:xfrm>
          <a:off x="1571625" y="4933950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22%</a:t>
          </a:r>
        </a:p>
      </cdr:txBody>
    </cdr:sp>
  </cdr:relSizeAnchor>
  <cdr:relSizeAnchor xmlns:cdr="http://schemas.openxmlformats.org/drawingml/2006/chartDrawing">
    <cdr:from>
      <cdr:x>0.4125</cdr:x>
      <cdr:y>0.46275</cdr:y>
    </cdr:from>
    <cdr:to>
      <cdr:x>0.486</cdr:x>
      <cdr:y>0.51675</cdr:y>
    </cdr:to>
    <cdr:sp>
      <cdr:nvSpPr>
        <cdr:cNvPr id="8" name="TextBox 8"/>
        <cdr:cNvSpPr txBox="1">
          <a:spLocks noChangeArrowheads="1"/>
        </cdr:cNvSpPr>
      </cdr:nvSpPr>
      <cdr:spPr>
        <a:xfrm>
          <a:off x="3562350" y="2733675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77%</a:t>
          </a:r>
        </a:p>
      </cdr:txBody>
    </cdr:sp>
  </cdr:relSizeAnchor>
  <cdr:relSizeAnchor xmlns:cdr="http://schemas.openxmlformats.org/drawingml/2006/chartDrawing">
    <cdr:from>
      <cdr:x>0.731</cdr:x>
      <cdr:y>0.83425</cdr:y>
    </cdr:from>
    <cdr:to>
      <cdr:x>0.79675</cdr:x>
      <cdr:y>0.88475</cdr:y>
    </cdr:to>
    <cdr:sp>
      <cdr:nvSpPr>
        <cdr:cNvPr id="9" name="TextBox 9"/>
        <cdr:cNvSpPr txBox="1">
          <a:spLocks noChangeArrowheads="1"/>
        </cdr:cNvSpPr>
      </cdr:nvSpPr>
      <cdr:spPr>
        <a:xfrm>
          <a:off x="6315075" y="49339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$0.5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0.7215</cdr:x>
      <cdr:y>0.17225</cdr:y>
    </cdr:from>
    <cdr:to>
      <cdr:x>0.9835</cdr:x>
      <cdr:y>0.27425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752475"/>
          <a:ext cx="1152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Receiving Aid
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9,386 (58%)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0.96975</cdr:x>
      <cdr:y>0.14975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42672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of Enrolled Undergraduate Students
Receiving Aid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Total Population of Undergraduate Students = 16,144</a:t>
          </a:r>
        </a:p>
      </cdr:txBody>
    </cdr:sp>
  </cdr:relSizeAnchor>
  <cdr:relSizeAnchor xmlns:cdr="http://schemas.openxmlformats.org/drawingml/2006/chartDrawing">
    <cdr:from>
      <cdr:x>0</cdr:x>
      <cdr:y>0.84325</cdr:y>
    </cdr:from>
    <cdr:to>
      <cdr:x>0.26625</cdr:x>
      <cdr:y>0.993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695700"/>
          <a:ext cx="1171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Not
Receiving Aid
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6,758 (42%)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142875</xdr:rowOff>
    </xdr:from>
    <xdr:to>
      <xdr:col>6</xdr:col>
      <xdr:colOff>533400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9525" y="1038225"/>
        <a:ext cx="41814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4</xdr:row>
      <xdr:rowOff>142875</xdr:rowOff>
    </xdr:from>
    <xdr:to>
      <xdr:col>15</xdr:col>
      <xdr:colOff>9525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86250" y="1038225"/>
        <a:ext cx="440055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715125"/>
    <xdr:graphicFrame>
      <xdr:nvGraphicFramePr>
        <xdr:cNvPr id="1" name="Shape 1025"/>
        <xdr:cNvGraphicFramePr/>
      </xdr:nvGraphicFramePr>
      <xdr:xfrm>
        <a:off x="0" y="0"/>
        <a:ext cx="86772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0.96425</cdr:y>
    </cdr:from>
    <cdr:to>
      <cdr:x>0.26125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0.5895</cdr:x>
      <cdr:y>0.96425</cdr:y>
    </cdr:from>
    <cdr:to>
      <cdr:x>0.80875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0.17525</cdr:x>
      <cdr:y>0.478</cdr:y>
    </cdr:from>
    <cdr:to>
      <cdr:x>0.24875</cdr:x>
      <cdr:y>0.53675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282892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57%</a:t>
          </a:r>
        </a:p>
      </cdr:txBody>
    </cdr:sp>
  </cdr:relSizeAnchor>
  <cdr:relSizeAnchor xmlns:cdr="http://schemas.openxmlformats.org/drawingml/2006/chartDrawing">
    <cdr:from>
      <cdr:x>0.414</cdr:x>
      <cdr:y>0.8955</cdr:y>
    </cdr:from>
    <cdr:to>
      <cdr:x>0.4875</cdr:x>
      <cdr:y>0.95425</cdr:y>
    </cdr:to>
    <cdr:sp>
      <cdr:nvSpPr>
        <cdr:cNvPr id="5" name="TextBox 6"/>
        <cdr:cNvSpPr txBox="1">
          <a:spLocks noChangeArrowheads="1"/>
        </cdr:cNvSpPr>
      </cdr:nvSpPr>
      <cdr:spPr>
        <a:xfrm flipV="1">
          <a:off x="3571875" y="530542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9%</a:t>
          </a:r>
        </a:p>
      </cdr:txBody>
    </cdr:sp>
  </cdr:relSizeAnchor>
  <cdr:relSizeAnchor xmlns:cdr="http://schemas.openxmlformats.org/drawingml/2006/chartDrawing">
    <cdr:from>
      <cdr:x>0.65375</cdr:x>
      <cdr:y>0.677</cdr:y>
    </cdr:from>
    <cdr:to>
      <cdr:x>0.7195</cdr:x>
      <cdr:y>0.7275</cdr:y>
    </cdr:to>
    <cdr:sp>
      <cdr:nvSpPr>
        <cdr:cNvPr id="6" name="TextBox 7"/>
        <cdr:cNvSpPr txBox="1">
          <a:spLocks noChangeArrowheads="1"/>
        </cdr:cNvSpPr>
      </cdr:nvSpPr>
      <cdr:spPr>
        <a:xfrm>
          <a:off x="5648325" y="40100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34%</a:t>
          </a:r>
        </a:p>
      </cdr:txBody>
    </cdr:sp>
  </cdr:relSizeAnchor>
  <cdr:relSizeAnchor xmlns:cdr="http://schemas.openxmlformats.org/drawingml/2006/chartDrawing">
    <cdr:from>
      <cdr:x>0.141</cdr:x>
      <cdr:y>0.38875</cdr:y>
    </cdr:from>
    <cdr:to>
      <cdr:x>0.27675</cdr:x>
      <cdr:y>0.42925</cdr:y>
    </cdr:to>
    <cdr:sp>
      <cdr:nvSpPr>
        <cdr:cNvPr id="7" name="TextBox 8"/>
        <cdr:cNvSpPr txBox="1">
          <a:spLocks noChangeArrowheads="1"/>
        </cdr:cNvSpPr>
      </cdr:nvSpPr>
      <cdr:spPr>
        <a:xfrm>
          <a:off x="1219200" y="2305050"/>
          <a:ext cx="117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$106.8</a:t>
          </a:r>
        </a:p>
      </cdr:txBody>
    </cdr:sp>
  </cdr:relSizeAnchor>
  <cdr:relSizeAnchor xmlns:cdr="http://schemas.openxmlformats.org/drawingml/2006/chartDrawing">
    <cdr:from>
      <cdr:x>0.3695</cdr:x>
      <cdr:y>0.85525</cdr:y>
    </cdr:from>
    <cdr:to>
      <cdr:x>0.506</cdr:x>
      <cdr:y>0.8955</cdr:y>
    </cdr:to>
    <cdr:sp>
      <cdr:nvSpPr>
        <cdr:cNvPr id="8" name="TextBox 9"/>
        <cdr:cNvSpPr txBox="1">
          <a:spLocks noChangeArrowheads="1"/>
        </cdr:cNvSpPr>
      </cdr:nvSpPr>
      <cdr:spPr>
        <a:xfrm>
          <a:off x="3190875" y="5067300"/>
          <a:ext cx="1181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$17.0</a:t>
          </a:r>
        </a:p>
      </cdr:txBody>
    </cdr:sp>
  </cdr:relSizeAnchor>
  <cdr:relSizeAnchor xmlns:cdr="http://schemas.openxmlformats.org/drawingml/2006/chartDrawing">
    <cdr:from>
      <cdr:x>0.615</cdr:x>
      <cdr:y>0.60075</cdr:y>
    </cdr:from>
    <cdr:to>
      <cdr:x>0.7515</cdr:x>
      <cdr:y>0.641</cdr:y>
    </cdr:to>
    <cdr:sp>
      <cdr:nvSpPr>
        <cdr:cNvPr id="9" name="TextBox 10"/>
        <cdr:cNvSpPr txBox="1">
          <a:spLocks noChangeArrowheads="1"/>
        </cdr:cNvSpPr>
      </cdr:nvSpPr>
      <cdr:spPr>
        <a:xfrm>
          <a:off x="5314950" y="3562350"/>
          <a:ext cx="1181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$65.1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724650"/>
    <xdr:graphicFrame>
      <xdr:nvGraphicFramePr>
        <xdr:cNvPr id="1" name="Shape 1025"/>
        <xdr:cNvGraphicFramePr/>
      </xdr:nvGraphicFramePr>
      <xdr:xfrm>
        <a:off x="0" y="0"/>
        <a:ext cx="870585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xcelWork\Report%20Data\98-99%20Aid%20Profile\98-99%20Good%20Aid%20Profiles+Annual%20Reports+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TotalEnrollment"/>
      <sheetName val="Chart2GP-UGRecvgAid"/>
      <sheetName val="Chart3SplitElig_NoNeed"/>
      <sheetName val="Chart4SplitAidEligGP-GU"/>
      <sheetName val="Chart5AidBySource"/>
      <sheetName val="Chart6AidByType"/>
      <sheetName val="Chart7UndergradNeedBased"/>
      <sheetName val="Chart8InStateFreshmanAid"/>
      <sheetName val="CondensedDetailedReport-Corred"/>
      <sheetName val="DetailedReport-Corrected"/>
      <sheetName val="ChartData"/>
      <sheetName val="AllStudents"/>
      <sheetName val="Undergrad"/>
      <sheetName val="GradProf"/>
    </sheetNames>
    <sheetDataSet>
      <sheetData sheetId="10">
        <row r="3">
          <cell r="S3">
            <v>7661</v>
          </cell>
        </row>
        <row r="4">
          <cell r="S4">
            <v>2818</v>
          </cell>
        </row>
        <row r="5">
          <cell r="R5">
            <v>3800</v>
          </cell>
          <cell r="S5">
            <v>10479</v>
          </cell>
        </row>
        <row r="12">
          <cell r="D12">
            <v>4390</v>
          </cell>
        </row>
        <row r="13">
          <cell r="D13">
            <v>2289</v>
          </cell>
        </row>
        <row r="14">
          <cell r="D14">
            <v>6679</v>
          </cell>
        </row>
      </sheetData>
      <sheetData sheetId="11">
        <row r="2">
          <cell r="B2">
            <v>24238</v>
          </cell>
        </row>
      </sheetData>
      <sheetData sheetId="12">
        <row r="1">
          <cell r="B1">
            <v>15291</v>
          </cell>
        </row>
        <row r="5">
          <cell r="B5">
            <v>7661</v>
          </cell>
        </row>
        <row r="6">
          <cell r="B6">
            <v>4390</v>
          </cell>
        </row>
        <row r="7">
          <cell r="B7">
            <v>3271</v>
          </cell>
        </row>
        <row r="39">
          <cell r="B39">
            <v>3656</v>
          </cell>
          <cell r="F39">
            <v>734</v>
          </cell>
          <cell r="J39">
            <v>2586</v>
          </cell>
          <cell r="N39">
            <v>685</v>
          </cell>
        </row>
        <row r="41">
          <cell r="B41">
            <v>3164</v>
          </cell>
          <cell r="F41">
            <v>683</v>
          </cell>
          <cell r="J41">
            <v>1158</v>
          </cell>
          <cell r="N41">
            <v>225</v>
          </cell>
        </row>
        <row r="42">
          <cell r="B42">
            <v>492</v>
          </cell>
          <cell r="F42">
            <v>51</v>
          </cell>
          <cell r="J42">
            <v>83</v>
          </cell>
          <cell r="N42">
            <v>24</v>
          </cell>
        </row>
        <row r="43">
          <cell r="B43">
            <v>0</v>
          </cell>
          <cell r="F43">
            <v>0</v>
          </cell>
          <cell r="J43">
            <v>1345</v>
          </cell>
          <cell r="N43">
            <v>436</v>
          </cell>
        </row>
        <row r="45">
          <cell r="B45">
            <v>1316</v>
          </cell>
          <cell r="F45">
            <v>285</v>
          </cell>
          <cell r="J45">
            <v>948</v>
          </cell>
          <cell r="N45">
            <v>303</v>
          </cell>
        </row>
        <row r="46">
          <cell r="B46">
            <v>2340</v>
          </cell>
          <cell r="F46">
            <v>449</v>
          </cell>
          <cell r="J46">
            <v>1638</v>
          </cell>
          <cell r="N46">
            <v>382</v>
          </cell>
        </row>
        <row r="48">
          <cell r="B48">
            <v>229</v>
          </cell>
          <cell r="F48">
            <v>31</v>
          </cell>
          <cell r="J48">
            <v>83</v>
          </cell>
          <cell r="N48">
            <v>14</v>
          </cell>
        </row>
        <row r="49">
          <cell r="B49">
            <v>868</v>
          </cell>
          <cell r="F49">
            <v>224</v>
          </cell>
          <cell r="J49">
            <v>244</v>
          </cell>
          <cell r="N49">
            <v>82</v>
          </cell>
        </row>
        <row r="50">
          <cell r="B50">
            <v>56</v>
          </cell>
          <cell r="F50">
            <v>16</v>
          </cell>
          <cell r="J50">
            <v>17</v>
          </cell>
          <cell r="N50">
            <v>6</v>
          </cell>
        </row>
        <row r="51">
          <cell r="B51">
            <v>42</v>
          </cell>
          <cell r="F51">
            <v>4</v>
          </cell>
          <cell r="J51">
            <v>31</v>
          </cell>
          <cell r="N51">
            <v>3</v>
          </cell>
        </row>
        <row r="52">
          <cell r="B52">
            <v>2461</v>
          </cell>
          <cell r="F52">
            <v>459</v>
          </cell>
          <cell r="J52">
            <v>2211</v>
          </cell>
          <cell r="N52">
            <v>580</v>
          </cell>
        </row>
        <row r="53">
          <cell r="B53">
            <v>0</v>
          </cell>
          <cell r="F53">
            <v>0</v>
          </cell>
          <cell r="J53">
            <v>0</v>
          </cell>
          <cell r="N53">
            <v>0</v>
          </cell>
        </row>
        <row r="55">
          <cell r="B55">
            <v>3437</v>
          </cell>
          <cell r="F55">
            <v>702</v>
          </cell>
          <cell r="J55">
            <v>2497</v>
          </cell>
          <cell r="N55">
            <v>666</v>
          </cell>
        </row>
        <row r="56">
          <cell r="B56">
            <v>219</v>
          </cell>
          <cell r="F56">
            <v>32</v>
          </cell>
          <cell r="J56">
            <v>89</v>
          </cell>
          <cell r="N56">
            <v>19</v>
          </cell>
        </row>
        <row r="58">
          <cell r="B58">
            <v>908</v>
          </cell>
          <cell r="F58">
            <v>170</v>
          </cell>
          <cell r="J58">
            <v>833</v>
          </cell>
          <cell r="N58">
            <v>179</v>
          </cell>
        </row>
        <row r="59">
          <cell r="B59">
            <v>808</v>
          </cell>
          <cell r="F59">
            <v>144</v>
          </cell>
          <cell r="J59">
            <v>546</v>
          </cell>
          <cell r="N59">
            <v>132</v>
          </cell>
        </row>
        <row r="60">
          <cell r="B60">
            <v>960</v>
          </cell>
          <cell r="F60">
            <v>231</v>
          </cell>
          <cell r="J60">
            <v>640</v>
          </cell>
          <cell r="N60">
            <v>182</v>
          </cell>
        </row>
        <row r="61">
          <cell r="B61">
            <v>919</v>
          </cell>
          <cell r="F61">
            <v>181</v>
          </cell>
          <cell r="J61">
            <v>559</v>
          </cell>
          <cell r="N61">
            <v>189</v>
          </cell>
        </row>
        <row r="62">
          <cell r="B62">
            <v>61</v>
          </cell>
          <cell r="F62">
            <v>8</v>
          </cell>
          <cell r="J62">
            <v>8</v>
          </cell>
          <cell r="N62">
            <v>3</v>
          </cell>
        </row>
        <row r="70">
          <cell r="B70">
            <v>1807</v>
          </cell>
          <cell r="F70">
            <v>261</v>
          </cell>
          <cell r="J70">
            <v>190</v>
          </cell>
          <cell r="N70">
            <v>101</v>
          </cell>
        </row>
        <row r="71">
          <cell r="B71">
            <v>798</v>
          </cell>
          <cell r="F71">
            <v>44</v>
          </cell>
          <cell r="J71">
            <v>317</v>
          </cell>
          <cell r="N71">
            <v>27</v>
          </cell>
        </row>
        <row r="72">
          <cell r="B72">
            <v>3547</v>
          </cell>
          <cell r="F72">
            <v>722</v>
          </cell>
          <cell r="J72">
            <v>1588</v>
          </cell>
          <cell r="N72">
            <v>506</v>
          </cell>
        </row>
        <row r="73">
          <cell r="B73">
            <v>2680</v>
          </cell>
          <cell r="F73">
            <v>588</v>
          </cell>
          <cell r="J73">
            <v>826</v>
          </cell>
          <cell r="N73">
            <v>156</v>
          </cell>
        </row>
        <row r="75">
          <cell r="B75">
            <v>80</v>
          </cell>
          <cell r="F75">
            <v>43</v>
          </cell>
          <cell r="J75">
            <v>56</v>
          </cell>
          <cell r="N75">
            <v>8</v>
          </cell>
        </row>
        <row r="76">
          <cell r="B76">
            <v>518</v>
          </cell>
          <cell r="F76">
            <v>170</v>
          </cell>
          <cell r="J76">
            <v>2</v>
          </cell>
          <cell r="N76">
            <v>0</v>
          </cell>
        </row>
        <row r="77">
          <cell r="B77">
            <v>3656</v>
          </cell>
          <cell r="F77">
            <v>734</v>
          </cell>
          <cell r="J77">
            <v>2586</v>
          </cell>
          <cell r="N77">
            <v>685</v>
          </cell>
        </row>
        <row r="80">
          <cell r="D80">
            <v>15626262</v>
          </cell>
          <cell r="H80">
            <v>4934193</v>
          </cell>
        </row>
        <row r="81">
          <cell r="D81">
            <v>1562632</v>
          </cell>
          <cell r="H81">
            <v>47144</v>
          </cell>
        </row>
        <row r="82">
          <cell r="D82">
            <v>6951226</v>
          </cell>
          <cell r="H82">
            <v>3803735</v>
          </cell>
        </row>
        <row r="86">
          <cell r="D86">
            <v>12615504</v>
          </cell>
          <cell r="H86">
            <v>4441105</v>
          </cell>
        </row>
        <row r="87">
          <cell r="D87">
            <v>11056770</v>
          </cell>
          <cell r="H87">
            <v>4165323</v>
          </cell>
        </row>
        <row r="88">
          <cell r="D88">
            <v>467846</v>
          </cell>
          <cell r="H88">
            <v>178644</v>
          </cell>
        </row>
        <row r="89">
          <cell r="D89">
            <v>24140120</v>
          </cell>
          <cell r="H89">
            <v>8785072</v>
          </cell>
        </row>
      </sheetData>
      <sheetData sheetId="13">
        <row r="1">
          <cell r="B1">
            <v>8947</v>
          </cell>
        </row>
        <row r="2">
          <cell r="B2">
            <v>6811</v>
          </cell>
        </row>
        <row r="3">
          <cell r="B3">
            <v>2136</v>
          </cell>
        </row>
        <row r="7">
          <cell r="B7">
            <v>2818</v>
          </cell>
        </row>
        <row r="8">
          <cell r="B8">
            <v>2289</v>
          </cell>
        </row>
        <row r="9">
          <cell r="B9">
            <v>529</v>
          </cell>
        </row>
        <row r="41">
          <cell r="B41">
            <v>1057</v>
          </cell>
          <cell r="F41">
            <v>1232</v>
          </cell>
          <cell r="J41">
            <v>254</v>
          </cell>
          <cell r="N41">
            <v>275</v>
          </cell>
        </row>
        <row r="43">
          <cell r="B43">
            <v>53</v>
          </cell>
          <cell r="F43">
            <v>8</v>
          </cell>
          <cell r="J43">
            <v>20</v>
          </cell>
          <cell r="N43">
            <v>22</v>
          </cell>
        </row>
        <row r="44">
          <cell r="B44">
            <v>1004</v>
          </cell>
          <cell r="F44">
            <v>1224</v>
          </cell>
          <cell r="J44">
            <v>81</v>
          </cell>
          <cell r="N44">
            <v>162</v>
          </cell>
        </row>
        <row r="45">
          <cell r="B45">
            <v>0</v>
          </cell>
          <cell r="F45">
            <v>0</v>
          </cell>
          <cell r="J45">
            <v>153</v>
          </cell>
          <cell r="N45">
            <v>91</v>
          </cell>
        </row>
        <row r="47">
          <cell r="B47">
            <v>711</v>
          </cell>
          <cell r="F47">
            <v>727</v>
          </cell>
          <cell r="J47">
            <v>87</v>
          </cell>
          <cell r="N47">
            <v>98</v>
          </cell>
        </row>
        <row r="48">
          <cell r="B48">
            <v>346</v>
          </cell>
          <cell r="F48">
            <v>500</v>
          </cell>
          <cell r="J48">
            <v>167</v>
          </cell>
          <cell r="N48">
            <v>85</v>
          </cell>
        </row>
        <row r="49">
          <cell r="B49">
            <v>0</v>
          </cell>
          <cell r="F49">
            <v>5</v>
          </cell>
          <cell r="J49">
            <v>0</v>
          </cell>
          <cell r="N49">
            <v>92</v>
          </cell>
        </row>
        <row r="51">
          <cell r="B51">
            <v>51</v>
          </cell>
          <cell r="F51">
            <v>52</v>
          </cell>
          <cell r="J51">
            <v>4</v>
          </cell>
          <cell r="N51">
            <v>17</v>
          </cell>
        </row>
        <row r="52">
          <cell r="B52">
            <v>136</v>
          </cell>
          <cell r="F52">
            <v>122</v>
          </cell>
          <cell r="J52">
            <v>23</v>
          </cell>
          <cell r="N52">
            <v>8</v>
          </cell>
        </row>
        <row r="53">
          <cell r="B53">
            <v>16</v>
          </cell>
          <cell r="F53">
            <v>42</v>
          </cell>
          <cell r="J53">
            <v>4</v>
          </cell>
          <cell r="N53">
            <v>22</v>
          </cell>
        </row>
        <row r="54">
          <cell r="B54">
            <v>10</v>
          </cell>
          <cell r="F54">
            <v>3</v>
          </cell>
          <cell r="J54">
            <v>2</v>
          </cell>
          <cell r="N54">
            <v>0</v>
          </cell>
        </row>
        <row r="55">
          <cell r="B55">
            <v>844</v>
          </cell>
          <cell r="F55">
            <v>1008</v>
          </cell>
          <cell r="J55">
            <v>221</v>
          </cell>
          <cell r="N55">
            <v>136</v>
          </cell>
        </row>
        <row r="56">
          <cell r="B56">
            <v>0</v>
          </cell>
          <cell r="F56">
            <v>5</v>
          </cell>
          <cell r="J56">
            <v>0</v>
          </cell>
          <cell r="N56">
            <v>92</v>
          </cell>
        </row>
        <row r="58">
          <cell r="B58">
            <v>878</v>
          </cell>
          <cell r="F58">
            <v>980</v>
          </cell>
          <cell r="J58">
            <v>218</v>
          </cell>
          <cell r="N58">
            <v>139</v>
          </cell>
        </row>
        <row r="59">
          <cell r="B59">
            <v>179</v>
          </cell>
          <cell r="F59">
            <v>252</v>
          </cell>
          <cell r="J59">
            <v>36</v>
          </cell>
          <cell r="N59">
            <v>136</v>
          </cell>
        </row>
        <row r="61">
          <cell r="B61">
            <v>778</v>
          </cell>
          <cell r="F61">
            <v>1123</v>
          </cell>
          <cell r="J61">
            <v>174</v>
          </cell>
          <cell r="N61">
            <v>155</v>
          </cell>
        </row>
        <row r="62">
          <cell r="B62">
            <v>279</v>
          </cell>
          <cell r="F62">
            <v>64</v>
          </cell>
          <cell r="J62">
            <v>80</v>
          </cell>
          <cell r="N62">
            <v>1</v>
          </cell>
        </row>
        <row r="63">
          <cell r="B63">
            <v>0</v>
          </cell>
          <cell r="F63">
            <v>45</v>
          </cell>
          <cell r="J63">
            <v>0</v>
          </cell>
          <cell r="N63">
            <v>119</v>
          </cell>
        </row>
        <row r="70">
          <cell r="B70">
            <v>40</v>
          </cell>
          <cell r="F70">
            <v>15</v>
          </cell>
          <cell r="J70">
            <v>12</v>
          </cell>
          <cell r="N70">
            <v>9</v>
          </cell>
        </row>
        <row r="71">
          <cell r="B71">
            <v>108</v>
          </cell>
          <cell r="F71">
            <v>502</v>
          </cell>
          <cell r="J71">
            <v>42</v>
          </cell>
          <cell r="N71">
            <v>44</v>
          </cell>
        </row>
        <row r="72">
          <cell r="B72">
            <v>1000</v>
          </cell>
          <cell r="F72">
            <v>1213</v>
          </cell>
          <cell r="J72">
            <v>147</v>
          </cell>
          <cell r="N72">
            <v>132</v>
          </cell>
        </row>
        <row r="73">
          <cell r="B73">
            <v>948</v>
          </cell>
          <cell r="F73">
            <v>1088</v>
          </cell>
          <cell r="J73">
            <v>69</v>
          </cell>
          <cell r="N73">
            <v>112</v>
          </cell>
        </row>
        <row r="75">
          <cell r="B75">
            <v>106</v>
          </cell>
          <cell r="F75">
            <v>41</v>
          </cell>
          <cell r="J75">
            <v>33</v>
          </cell>
          <cell r="N75">
            <v>10</v>
          </cell>
        </row>
        <row r="76">
          <cell r="B76">
            <v>20</v>
          </cell>
          <cell r="F76">
            <v>24</v>
          </cell>
          <cell r="J76">
            <v>0</v>
          </cell>
          <cell r="N76">
            <v>0</v>
          </cell>
        </row>
        <row r="77">
          <cell r="B77">
            <v>1057</v>
          </cell>
          <cell r="F77">
            <v>1232</v>
          </cell>
          <cell r="J77">
            <v>254</v>
          </cell>
          <cell r="N77">
            <v>275</v>
          </cell>
        </row>
        <row r="80">
          <cell r="D80">
            <v>10047943</v>
          </cell>
          <cell r="H80">
            <v>12663830</v>
          </cell>
        </row>
        <row r="81">
          <cell r="D81">
            <v>653134</v>
          </cell>
          <cell r="H81">
            <v>3782522</v>
          </cell>
        </row>
        <row r="82">
          <cell r="D82">
            <v>2501023</v>
          </cell>
          <cell r="H82">
            <v>2722971</v>
          </cell>
        </row>
        <row r="86">
          <cell r="D86">
            <v>2341708</v>
          </cell>
          <cell r="H86">
            <v>6373260</v>
          </cell>
        </row>
        <row r="87">
          <cell r="D87">
            <v>10727887</v>
          </cell>
          <cell r="H87">
            <v>12608043</v>
          </cell>
        </row>
        <row r="88">
          <cell r="D88">
            <v>132505</v>
          </cell>
          <cell r="H88">
            <v>188020</v>
          </cell>
        </row>
        <row r="89">
          <cell r="D89">
            <v>13202100</v>
          </cell>
          <cell r="H89">
            <v>19169323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zoomScale="75" zoomScaleNormal="75" workbookViewId="0" topLeftCell="A1">
      <selection activeCell="F41" sqref="F41"/>
    </sheetView>
  </sheetViews>
  <sheetFormatPr defaultColWidth="9.140625" defaultRowHeight="12.75"/>
  <cols>
    <col min="7" max="7" width="9.00390625" style="0" customWidth="1"/>
    <col min="8" max="8" width="2.28125" style="0" customWidth="1"/>
  </cols>
  <sheetData>
    <row r="1" spans="1:15" ht="23.25">
      <c r="A1" s="124" t="s">
        <v>74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2:13" ht="15.75">
      <c r="B2" s="38"/>
      <c r="C2" s="39"/>
      <c r="D2" s="39"/>
      <c r="E2" s="40" t="s">
        <v>75</v>
      </c>
      <c r="F2" s="39"/>
      <c r="G2" s="39"/>
      <c r="H2" s="39"/>
      <c r="I2" s="39"/>
      <c r="J2" s="39"/>
      <c r="K2" s="39"/>
      <c r="L2" s="39"/>
      <c r="M2" s="39"/>
    </row>
    <row r="3" spans="2:13" ht="15.75">
      <c r="B3" s="38"/>
      <c r="C3" s="39"/>
      <c r="D3" s="39"/>
      <c r="E3" s="40" t="s">
        <v>77</v>
      </c>
      <c r="F3" s="39"/>
      <c r="G3" s="39"/>
      <c r="H3" s="39"/>
      <c r="I3" s="39"/>
      <c r="J3" s="39"/>
      <c r="K3" s="39"/>
      <c r="L3" s="39"/>
      <c r="M3" s="39"/>
    </row>
    <row r="4" spans="2:13" ht="15.75">
      <c r="B4" s="38"/>
      <c r="C4" s="39"/>
      <c r="D4" s="39"/>
      <c r="E4" s="40"/>
      <c r="F4" s="39"/>
      <c r="G4" s="39"/>
      <c r="H4" s="39"/>
      <c r="I4" s="39"/>
      <c r="J4" s="39"/>
      <c r="K4" s="39"/>
      <c r="L4" s="39"/>
      <c r="M4" s="39"/>
    </row>
  </sheetData>
  <mergeCells count="1">
    <mergeCell ref="A1:O1"/>
  </mergeCells>
  <printOptions horizontalCentered="1" verticalCentered="1"/>
  <pageMargins left="0.31" right="0.32" top="0.5" bottom="0.61" header="0.3" footer="0.17"/>
  <pageSetup horizontalDpi="300" verticalDpi="300" orientation="landscape" r:id="rId2"/>
  <headerFooter alignWithMargins="0">
    <oddFooter>&amp;L&amp;8Chart 2
Office of Scholarships and Student Aid
January 13, 2005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showGridLines="0" zoomScale="75" zoomScaleNormal="75" workbookViewId="0" topLeftCell="A1">
      <selection activeCell="Q35" sqref="Q35"/>
    </sheetView>
  </sheetViews>
  <sheetFormatPr defaultColWidth="9.140625" defaultRowHeight="12.75"/>
  <cols>
    <col min="7" max="7" width="9.00390625" style="0" customWidth="1"/>
    <col min="8" max="8" width="2.28125" style="0" customWidth="1"/>
  </cols>
  <sheetData>
    <row r="1" spans="1:15" ht="69.75" customHeight="1">
      <c r="A1" s="125" t="s">
        <v>76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2:13" ht="15.75">
      <c r="B2" s="38"/>
      <c r="C2" s="39"/>
      <c r="D2" s="39"/>
      <c r="E2" s="40"/>
      <c r="F2" s="39"/>
      <c r="G2" s="39"/>
      <c r="H2" s="39"/>
      <c r="I2" s="39"/>
      <c r="J2" s="39"/>
      <c r="K2" s="39"/>
      <c r="L2" s="39"/>
      <c r="M2" s="39"/>
    </row>
  </sheetData>
  <mergeCells count="1">
    <mergeCell ref="A1:O1"/>
  </mergeCells>
  <printOptions horizontalCentered="1" verticalCentered="1"/>
  <pageMargins left="0.31" right="0.32" top="0.5" bottom="0.62" header="0.51" footer="0.17"/>
  <pageSetup horizontalDpi="300" verticalDpi="300" orientation="landscape" r:id="rId2"/>
  <headerFooter alignWithMargins="0">
    <oddFooter>&amp;L&amp;8Chart 6
Office of Scholarships and Student Aid
January 13, 2005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2"/>
  <sheetViews>
    <sheetView zoomScale="75" zoomScaleNormal="75" workbookViewId="0" topLeftCell="A2">
      <selection activeCell="D45" sqref="D45"/>
    </sheetView>
  </sheetViews>
  <sheetFormatPr defaultColWidth="9.140625" defaultRowHeight="12.75"/>
  <cols>
    <col min="1" max="1" width="44.28125" style="0" bestFit="1" customWidth="1"/>
    <col min="2" max="2" width="6.421875" style="44" bestFit="1" customWidth="1"/>
    <col min="3" max="3" width="12.28125" style="26" bestFit="1" customWidth="1"/>
    <col min="4" max="4" width="5.8515625" style="0" customWidth="1"/>
    <col min="5" max="5" width="32.57421875" style="0" bestFit="1" customWidth="1"/>
    <col min="6" max="6" width="7.57421875" style="0" bestFit="1" customWidth="1"/>
    <col min="7" max="7" width="13.8515625" style="0" bestFit="1" customWidth="1"/>
    <col min="8" max="8" width="26.8515625" style="0" bestFit="1" customWidth="1"/>
  </cols>
  <sheetData>
    <row r="2" ht="13.5" thickBot="1"/>
    <row r="3" spans="1:8" ht="13.5" thickBot="1">
      <c r="A3" s="24" t="s">
        <v>71</v>
      </c>
      <c r="B3" s="44">
        <f>SUM(C3)/E3</f>
        <v>0.6124663302856709</v>
      </c>
      <c r="C3" s="25">
        <v>16144</v>
      </c>
      <c r="E3" s="26">
        <f>SUM(C3)+C10</f>
        <v>26359</v>
      </c>
      <c r="H3" s="38" t="s">
        <v>62</v>
      </c>
    </row>
    <row r="4" spans="1:9" ht="13.5" thickBot="1">
      <c r="A4" s="49" t="s">
        <v>41</v>
      </c>
      <c r="B4" s="44">
        <f>SUM(C4)/C3</f>
        <v>0.581392467789891</v>
      </c>
      <c r="C4" s="103">
        <v>9386</v>
      </c>
      <c r="H4" t="s">
        <v>54</v>
      </c>
      <c r="I4" s="44">
        <v>0.33</v>
      </c>
    </row>
    <row r="5" spans="1:9" ht="13.5" thickBot="1">
      <c r="A5" s="49" t="s">
        <v>42</v>
      </c>
      <c r="B5" s="44">
        <f>SUM(C5)/C3</f>
        <v>0.581392467789891</v>
      </c>
      <c r="C5" s="103">
        <v>9386</v>
      </c>
      <c r="H5" t="s">
        <v>9</v>
      </c>
      <c r="I5" s="44">
        <v>0.65</v>
      </c>
    </row>
    <row r="6" spans="1:9" ht="13.5" thickBot="1">
      <c r="A6" s="49" t="s">
        <v>0</v>
      </c>
      <c r="C6" s="101">
        <f>C3-C5</f>
        <v>6758</v>
      </c>
      <c r="H6" t="s">
        <v>53</v>
      </c>
      <c r="I6" s="44">
        <v>0.02</v>
      </c>
    </row>
    <row r="7" spans="1:9" ht="12.75">
      <c r="A7" s="50" t="s">
        <v>2</v>
      </c>
      <c r="B7" s="44">
        <f>SUM(C7)/C5</f>
        <v>0.5647773279352226</v>
      </c>
      <c r="C7" s="116">
        <v>5301</v>
      </c>
      <c r="D7" s="26">
        <f>C3-C7</f>
        <v>10843</v>
      </c>
      <c r="E7" s="55" t="s">
        <v>8</v>
      </c>
      <c r="I7" s="44">
        <f>SUM(I4:I6)</f>
        <v>1</v>
      </c>
    </row>
    <row r="8" spans="1:3" ht="13.5" thickBot="1">
      <c r="A8" s="51" t="s">
        <v>3</v>
      </c>
      <c r="B8" s="44">
        <f>SUM(C8)/C5</f>
        <v>0.4352226720647773</v>
      </c>
      <c r="C8" s="116">
        <v>4085</v>
      </c>
    </row>
    <row r="9" ht="13.5" thickBot="1">
      <c r="B9" s="44">
        <f>SUM(B7:B8)</f>
        <v>1</v>
      </c>
    </row>
    <row r="10" spans="1:3" ht="13.5" thickBot="1">
      <c r="A10" s="24" t="s">
        <v>72</v>
      </c>
      <c r="B10" s="44">
        <f>SUM(C10)/E3</f>
        <v>0.38753366971432907</v>
      </c>
      <c r="C10" s="25">
        <v>10215</v>
      </c>
    </row>
    <row r="11" spans="1:3" ht="13.5" thickBot="1">
      <c r="A11" s="49" t="s">
        <v>41</v>
      </c>
      <c r="C11" s="117">
        <v>5010</v>
      </c>
    </row>
    <row r="12" spans="1:3" ht="13.5" thickBot="1">
      <c r="A12" s="49" t="s">
        <v>42</v>
      </c>
      <c r="C12" s="117">
        <v>5010</v>
      </c>
    </row>
    <row r="13" spans="1:7" ht="13.5" thickBot="1">
      <c r="A13" s="49" t="s">
        <v>0</v>
      </c>
      <c r="C13" s="104">
        <f>C10-C12</f>
        <v>5205</v>
      </c>
      <c r="E13" s="48" t="s">
        <v>1</v>
      </c>
      <c r="F13" s="26">
        <f>SUM(C5+C12)</f>
        <v>14396</v>
      </c>
      <c r="G13" s="44">
        <f>SUM(G14:G15)</f>
        <v>1</v>
      </c>
    </row>
    <row r="14" spans="1:7" ht="12.75">
      <c r="A14" s="50" t="s">
        <v>2</v>
      </c>
      <c r="B14" s="44">
        <f>SUM(C14)/C12</f>
        <v>0.8231536926147704</v>
      </c>
      <c r="C14" s="105">
        <v>4124</v>
      </c>
      <c r="E14" s="50" t="s">
        <v>4</v>
      </c>
      <c r="F14" s="26">
        <f>SUM(C7+C14)</f>
        <v>9425</v>
      </c>
      <c r="G14" s="44">
        <f>SUM(F14)/F13</f>
        <v>0.6546957488191164</v>
      </c>
    </row>
    <row r="15" spans="1:7" ht="13.5" thickBot="1">
      <c r="A15" s="51" t="s">
        <v>3</v>
      </c>
      <c r="B15" s="44">
        <f>SUM(C15)/C12</f>
        <v>0.17684630738522955</v>
      </c>
      <c r="C15" s="105">
        <v>886</v>
      </c>
      <c r="E15" s="51" t="s">
        <v>5</v>
      </c>
      <c r="F15" s="26">
        <f>C8+C15</f>
        <v>4971</v>
      </c>
      <c r="G15" s="44">
        <f>SUM(F15)/F13</f>
        <v>0.3453042511808836</v>
      </c>
    </row>
    <row r="16" ht="12.75">
      <c r="F16" s="26"/>
    </row>
    <row r="17" ht="13.5" thickBot="1">
      <c r="F17" s="44"/>
    </row>
    <row r="18" spans="1:7" ht="13.5" thickBot="1">
      <c r="A18" s="24" t="s">
        <v>43</v>
      </c>
      <c r="B18" s="44">
        <f>C18/E3</f>
        <v>0.6124663302856709</v>
      </c>
      <c r="C18" s="25">
        <f>C3</f>
        <v>16144</v>
      </c>
      <c r="E18" t="s">
        <v>44</v>
      </c>
      <c r="F18" s="44">
        <f>SUM(G18)/G20</f>
        <v>0.5624403183023873</v>
      </c>
      <c r="G18" s="26">
        <f>C7</f>
        <v>5301</v>
      </c>
    </row>
    <row r="19" spans="1:7" ht="13.5" thickBot="1">
      <c r="A19" s="24" t="s">
        <v>45</v>
      </c>
      <c r="B19" s="44">
        <f>C19/E3</f>
        <v>0.38753366971432907</v>
      </c>
      <c r="C19" s="25">
        <f>C10</f>
        <v>10215</v>
      </c>
      <c r="E19" t="s">
        <v>46</v>
      </c>
      <c r="F19" s="44">
        <f>SUM(G19)/G20</f>
        <v>0.4375596816976127</v>
      </c>
      <c r="G19" s="26">
        <f>C14</f>
        <v>4124</v>
      </c>
    </row>
    <row r="20" spans="6:7" ht="12.75">
      <c r="F20" s="44">
        <f>SUM(F18:F19)</f>
        <v>1</v>
      </c>
      <c r="G20">
        <f>SUM(G18:G19)</f>
        <v>9425</v>
      </c>
    </row>
    <row r="21" spans="1:3" ht="13.5" thickBot="1">
      <c r="A21" t="s">
        <v>47</v>
      </c>
      <c r="B21" s="44">
        <f>SUM(C21)/C3</f>
        <v>0.41860753221010905</v>
      </c>
      <c r="C21" s="26">
        <f>C3-C22</f>
        <v>6758</v>
      </c>
    </row>
    <row r="22" spans="1:3" ht="13.5" thickBot="1">
      <c r="A22" s="24" t="s">
        <v>6</v>
      </c>
      <c r="B22" s="44">
        <f>C22/C3</f>
        <v>0.581392467789891</v>
      </c>
      <c r="C22" s="27">
        <f>C5</f>
        <v>9386</v>
      </c>
    </row>
    <row r="23" spans="1:3" ht="12.75">
      <c r="A23" s="50" t="s">
        <v>4</v>
      </c>
      <c r="B23" s="44">
        <f>SUM(C23)/C22</f>
        <v>0.5647773279352226</v>
      </c>
      <c r="C23" s="28">
        <f>C7</f>
        <v>5301</v>
      </c>
    </row>
    <row r="24" spans="1:3" ht="13.5" thickBot="1">
      <c r="A24" s="51" t="s">
        <v>5</v>
      </c>
      <c r="B24" s="44">
        <f>SUM(C24)/C22</f>
        <v>0.4352226720647773</v>
      </c>
      <c r="C24" s="29">
        <f>C8</f>
        <v>4085</v>
      </c>
    </row>
    <row r="25" spans="1:3" ht="12.75">
      <c r="A25" s="30"/>
      <c r="C25" s="7"/>
    </row>
    <row r="26" spans="1:3" ht="13.5" thickBot="1">
      <c r="A26" t="s">
        <v>47</v>
      </c>
      <c r="B26" s="44">
        <f>SUM(C26)/C10</f>
        <v>0.5095447870778267</v>
      </c>
      <c r="C26" s="26">
        <f>C10-C27</f>
        <v>5205</v>
      </c>
    </row>
    <row r="27" spans="1:3" ht="13.5" thickBot="1">
      <c r="A27" s="24" t="s">
        <v>7</v>
      </c>
      <c r="B27" s="44">
        <f>SUM(C27)/C10</f>
        <v>0.49045521292217326</v>
      </c>
      <c r="C27" s="25">
        <f>C12</f>
        <v>5010</v>
      </c>
    </row>
    <row r="28" spans="1:3" ht="12.75">
      <c r="A28" s="50" t="s">
        <v>4</v>
      </c>
      <c r="B28" s="44">
        <f>SUM(C28)/C27</f>
        <v>0.8231536926147704</v>
      </c>
      <c r="C28" s="28">
        <f>C14</f>
        <v>4124</v>
      </c>
    </row>
    <row r="29" spans="1:3" ht="13.5" thickBot="1">
      <c r="A29" s="51" t="s">
        <v>5</v>
      </c>
      <c r="B29" s="44">
        <f>SUM(C29)/C27</f>
        <v>0.17684630738522955</v>
      </c>
      <c r="C29" s="29">
        <f>C15</f>
        <v>886</v>
      </c>
    </row>
    <row r="30" ht="13.5" thickBot="1"/>
    <row r="31" spans="1:7" s="78" customFormat="1" ht="12.75">
      <c r="A31" s="81" t="s">
        <v>48</v>
      </c>
      <c r="B31" s="82"/>
      <c r="C31" s="106"/>
      <c r="D31" s="87"/>
      <c r="E31" s="81" t="s">
        <v>37</v>
      </c>
      <c r="F31" s="89"/>
      <c r="G31" s="80"/>
    </row>
    <row r="32" spans="1:7" s="78" customFormat="1" ht="12.75">
      <c r="A32" s="83" t="s">
        <v>28</v>
      </c>
      <c r="B32" s="77"/>
      <c r="C32" s="107"/>
      <c r="D32" s="87"/>
      <c r="E32" s="83" t="s">
        <v>28</v>
      </c>
      <c r="F32" s="90"/>
      <c r="G32" s="80"/>
    </row>
    <row r="33" spans="1:7" s="78" customFormat="1" ht="12.75">
      <c r="A33" s="84" t="s">
        <v>29</v>
      </c>
      <c r="B33" s="79">
        <f>C33/$C$36</f>
        <v>0.6714900536475277</v>
      </c>
      <c r="C33" s="95">
        <f>'SAO Report Graphs Data'!E4</f>
        <v>67682057</v>
      </c>
      <c r="D33" s="88"/>
      <c r="E33" s="84" t="s">
        <v>29</v>
      </c>
      <c r="F33" s="91">
        <f>G33/$G$36</f>
        <v>0.44452401125921603</v>
      </c>
      <c r="G33" s="94">
        <f>'SAO Report Graphs Data'!D4</f>
        <v>39136787</v>
      </c>
    </row>
    <row r="34" spans="1:7" s="78" customFormat="1" ht="12.75">
      <c r="A34" s="84" t="s">
        <v>30</v>
      </c>
      <c r="B34" s="79">
        <f>C34/$C$36</f>
        <v>0.10643102434222315</v>
      </c>
      <c r="C34" s="95">
        <f>'SAO Report Graphs Data'!E5</f>
        <v>10727591</v>
      </c>
      <c r="D34" s="88"/>
      <c r="E34" s="84" t="s">
        <v>30</v>
      </c>
      <c r="F34" s="91">
        <f>G34/$G$36</f>
        <v>0.07043324056814741</v>
      </c>
      <c r="G34" s="94">
        <f>'SAO Report Graphs Data'!D5</f>
        <v>6201084</v>
      </c>
    </row>
    <row r="35" spans="1:7" s="78" customFormat="1" ht="12.75">
      <c r="A35" s="84" t="s">
        <v>31</v>
      </c>
      <c r="B35" s="79">
        <f>C35/$C$36</f>
        <v>0.22207892201024915</v>
      </c>
      <c r="C35" s="95">
        <f>'SAO Report Graphs Data'!E6</f>
        <v>22384186</v>
      </c>
      <c r="D35" s="88"/>
      <c r="E35" s="84" t="s">
        <v>31</v>
      </c>
      <c r="F35" s="91">
        <f>G35/$G$36</f>
        <v>0.48504274817263654</v>
      </c>
      <c r="G35" s="94">
        <f>'SAO Report Graphs Data'!D6</f>
        <v>42704138</v>
      </c>
    </row>
    <row r="36" spans="1:7" s="78" customFormat="1" ht="12.75">
      <c r="A36" s="84" t="s">
        <v>32</v>
      </c>
      <c r="B36" s="79">
        <f>C36/$C$36</f>
        <v>1</v>
      </c>
      <c r="C36" s="95">
        <f>SUM(C33:C35)</f>
        <v>100793834</v>
      </c>
      <c r="D36" s="88"/>
      <c r="E36" s="84" t="s">
        <v>32</v>
      </c>
      <c r="F36" s="91">
        <f>G36/$G$36</f>
        <v>1</v>
      </c>
      <c r="G36" s="94">
        <f>SUM(G33:G35)</f>
        <v>88042009</v>
      </c>
    </row>
    <row r="37" spans="1:7" s="78" customFormat="1" ht="12.75">
      <c r="A37" s="84"/>
      <c r="B37" s="79"/>
      <c r="C37" s="95"/>
      <c r="D37" s="88"/>
      <c r="E37" s="84"/>
      <c r="F37" s="85"/>
      <c r="G37" s="80"/>
    </row>
    <row r="38" spans="1:7" s="78" customFormat="1" ht="12.75">
      <c r="A38" s="84" t="s">
        <v>33</v>
      </c>
      <c r="B38" s="79"/>
      <c r="C38" s="95"/>
      <c r="D38" s="88"/>
      <c r="E38" s="84" t="s">
        <v>33</v>
      </c>
      <c r="F38" s="91"/>
      <c r="G38" s="80"/>
    </row>
    <row r="39" spans="1:7" s="78" customFormat="1" ht="12.75">
      <c r="A39" s="84" t="s">
        <v>34</v>
      </c>
      <c r="B39" s="79">
        <f>C39/$C$42</f>
        <v>0.24548174246452417</v>
      </c>
      <c r="C39" s="95">
        <f>'SAO Report Graphs Data'!E10</f>
        <v>24743046</v>
      </c>
      <c r="D39" s="88"/>
      <c r="E39" s="84" t="s">
        <v>34</v>
      </c>
      <c r="F39" s="91">
        <f>G39/$G$42</f>
        <v>0.6216888008541468</v>
      </c>
      <c r="G39" s="94">
        <f>'SAO Report Graphs Data'!D10</f>
        <v>54734731</v>
      </c>
    </row>
    <row r="40" spans="1:7" s="78" customFormat="1" ht="12.75">
      <c r="A40" s="84" t="s">
        <v>35</v>
      </c>
      <c r="B40" s="79">
        <f>C40/$C$42</f>
        <v>0.7500847026019468</v>
      </c>
      <c r="C40" s="95">
        <f>'SAO Report Graphs Data'!E11</f>
        <v>75603913</v>
      </c>
      <c r="D40" s="88"/>
      <c r="E40" s="84" t="s">
        <v>35</v>
      </c>
      <c r="F40" s="91">
        <f>G40/$G$42</f>
        <v>0.3617375768878695</v>
      </c>
      <c r="G40" s="94">
        <f>'SAO Report Graphs Data'!D11</f>
        <v>31848103</v>
      </c>
    </row>
    <row r="41" spans="1:7" s="78" customFormat="1" ht="13.5" thickBot="1">
      <c r="A41" s="86" t="s">
        <v>36</v>
      </c>
      <c r="B41" s="93">
        <f>C41/$C$42</f>
        <v>0.0044335549335289695</v>
      </c>
      <c r="C41" s="108">
        <f>'SAO Report Graphs Data'!E12</f>
        <v>446875</v>
      </c>
      <c r="D41" s="88"/>
      <c r="E41" s="86" t="s">
        <v>36</v>
      </c>
      <c r="F41" s="92">
        <f>G41/$G$42</f>
        <v>0.016573622257983686</v>
      </c>
      <c r="G41" s="94">
        <f>'SAO Report Graphs Data'!D12</f>
        <v>1459175</v>
      </c>
    </row>
    <row r="42" spans="3:7" ht="12.75">
      <c r="C42" s="26">
        <f>SUM(C39:C41)</f>
        <v>100793834</v>
      </c>
      <c r="G42" s="94">
        <f>SUM(G39:G41)</f>
        <v>88042009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2">
      <selection activeCell="A44" sqref="A44"/>
    </sheetView>
  </sheetViews>
  <sheetFormatPr defaultColWidth="9.140625" defaultRowHeight="12.75"/>
  <cols>
    <col min="1" max="1" width="31.7109375" style="0" bestFit="1" customWidth="1"/>
    <col min="4" max="4" width="11.140625" style="26" bestFit="1" customWidth="1"/>
    <col min="5" max="5" width="11.28125" style="26" customWidth="1"/>
    <col min="6" max="6" width="12.8515625" style="26" customWidth="1"/>
    <col min="7" max="7" width="11.140625" style="0" bestFit="1" customWidth="1"/>
    <col min="8" max="8" width="9.7109375" style="0" customWidth="1"/>
    <col min="9" max="9" width="15.28125" style="0" customWidth="1"/>
    <col min="10" max="10" width="13.57421875" style="0" customWidth="1"/>
    <col min="11" max="11" width="13.00390625" style="0" customWidth="1"/>
  </cols>
  <sheetData>
    <row r="1" ht="12.75">
      <c r="A1" t="s">
        <v>57</v>
      </c>
    </row>
    <row r="2" ht="13.5" thickBot="1"/>
    <row r="3" spans="1:6" ht="13.5" thickBot="1">
      <c r="A3" s="31" t="s">
        <v>28</v>
      </c>
      <c r="B3" s="32" t="s">
        <v>16</v>
      </c>
      <c r="D3" s="26" t="s">
        <v>55</v>
      </c>
      <c r="E3" s="26" t="s">
        <v>56</v>
      </c>
      <c r="F3" s="26" t="s">
        <v>58</v>
      </c>
    </row>
    <row r="4" spans="1:8" ht="12.75">
      <c r="A4" s="33" t="s">
        <v>29</v>
      </c>
      <c r="B4" s="42">
        <f>(D4+E4)/$F$7</f>
        <v>0.5656703849385204</v>
      </c>
      <c r="D4" s="117">
        <v>39136787</v>
      </c>
      <c r="E4" s="117">
        <v>67682057</v>
      </c>
      <c r="F4" s="26">
        <f>SUM(D4:E4)</f>
        <v>106818844</v>
      </c>
      <c r="H4" s="99">
        <f>F4/1000000</f>
        <v>106.818844</v>
      </c>
    </row>
    <row r="5" spans="1:8" ht="12.75">
      <c r="A5" s="34" t="s">
        <v>30</v>
      </c>
      <c r="B5" s="42">
        <f>(D5+E5)/$F$7</f>
        <v>0.08964757289218657</v>
      </c>
      <c r="D5" s="117">
        <v>6201084</v>
      </c>
      <c r="E5" s="117">
        <v>10727591</v>
      </c>
      <c r="F5" s="26">
        <f>SUM(D5:E5)</f>
        <v>16928675</v>
      </c>
      <c r="H5" s="99">
        <f>F5/1000000</f>
        <v>16.928675</v>
      </c>
    </row>
    <row r="6" spans="1:8" ht="12.75">
      <c r="A6" s="34" t="s">
        <v>31</v>
      </c>
      <c r="B6" s="42">
        <f>(D6+E6)/$F$7</f>
        <v>0.34468204216929305</v>
      </c>
      <c r="D6" s="105">
        <v>42704138</v>
      </c>
      <c r="E6" s="105">
        <v>22384186</v>
      </c>
      <c r="F6" s="26">
        <f>SUM(D6:E6)</f>
        <v>65088324</v>
      </c>
      <c r="H6" s="99">
        <f>F6/1000000</f>
        <v>65.088324</v>
      </c>
    </row>
    <row r="7" spans="1:6" ht="13.5" thickBot="1">
      <c r="A7" s="35" t="s">
        <v>32</v>
      </c>
      <c r="B7" s="43">
        <v>1</v>
      </c>
      <c r="D7" s="26">
        <f>SUM(D4:D6)</f>
        <v>88042009</v>
      </c>
      <c r="E7" s="26">
        <f>SUM(E4:E6)</f>
        <v>100793834</v>
      </c>
      <c r="F7" s="26">
        <f>D7+E7</f>
        <v>188835843</v>
      </c>
    </row>
    <row r="8" spans="1:2" ht="13.5" thickBot="1">
      <c r="A8" s="52"/>
      <c r="B8" s="53"/>
    </row>
    <row r="9" spans="1:10" ht="13.5" thickBot="1">
      <c r="A9" s="31" t="s">
        <v>33</v>
      </c>
      <c r="B9" s="32" t="s">
        <v>16</v>
      </c>
      <c r="H9" s="26" t="s">
        <v>55</v>
      </c>
      <c r="I9" s="26" t="s">
        <v>56</v>
      </c>
      <c r="J9" t="s">
        <v>58</v>
      </c>
    </row>
    <row r="10" spans="1:10" ht="12.75">
      <c r="A10" s="33" t="s">
        <v>34</v>
      </c>
      <c r="B10" s="42">
        <f>(D10+E10)/$F$13</f>
        <v>0.42088289880433344</v>
      </c>
      <c r="C10" s="44">
        <f>D10/$D$13</f>
        <v>0.6216888008541468</v>
      </c>
      <c r="D10" s="117">
        <v>54734731</v>
      </c>
      <c r="E10" s="117">
        <v>24743046</v>
      </c>
      <c r="F10" s="26">
        <f>SUM(D10:E10)</f>
        <v>79477777</v>
      </c>
      <c r="H10" s="44">
        <f>D10/D13</f>
        <v>0.6216888008541468</v>
      </c>
      <c r="I10" s="44">
        <f>E10/E13</f>
        <v>0.24548174246452417</v>
      </c>
      <c r="J10" s="44">
        <f>F10/F13</f>
        <v>0.42088289880433344</v>
      </c>
    </row>
    <row r="11" spans="1:10" ht="12.75">
      <c r="A11" s="34" t="s">
        <v>49</v>
      </c>
      <c r="B11" s="42">
        <f>(D11+E11)/$F$13</f>
        <v>0.5690234136323368</v>
      </c>
      <c r="D11" s="105">
        <v>31848103</v>
      </c>
      <c r="E11" s="105">
        <v>75603913</v>
      </c>
      <c r="F11" s="26">
        <f>SUM(D11:E11)</f>
        <v>107452016</v>
      </c>
      <c r="H11" s="44">
        <f>D11/D13</f>
        <v>0.3617375768878695</v>
      </c>
      <c r="I11" s="44">
        <f>E11/E13</f>
        <v>0.7500847026019468</v>
      </c>
      <c r="J11" s="44">
        <f>F11/F13</f>
        <v>0.5690234136323368</v>
      </c>
    </row>
    <row r="12" spans="1:10" ht="12.75">
      <c r="A12" s="34" t="s">
        <v>36</v>
      </c>
      <c r="B12" s="42">
        <f>(D12+E12)/$F$13</f>
        <v>0.010093687563329807</v>
      </c>
      <c r="D12" s="117">
        <v>1459175</v>
      </c>
      <c r="E12" s="117">
        <v>446875</v>
      </c>
      <c r="F12" s="26">
        <f>SUM(D12:E12)</f>
        <v>1906050</v>
      </c>
      <c r="H12" s="44">
        <f>D12/D13</f>
        <v>0.016573622257983686</v>
      </c>
      <c r="I12" s="44">
        <f>E12/E13</f>
        <v>0.0044335549335289695</v>
      </c>
      <c r="J12" s="44">
        <f>F12/F13</f>
        <v>0.010093687563329807</v>
      </c>
    </row>
    <row r="13" spans="1:6" ht="13.5" thickBot="1">
      <c r="A13" s="35" t="s">
        <v>32</v>
      </c>
      <c r="B13" s="43">
        <f>SUM(B10:B12)</f>
        <v>1</v>
      </c>
      <c r="D13" s="26">
        <f>SUM(D10:D12)</f>
        <v>88042009</v>
      </c>
      <c r="E13" s="26">
        <f>SUM(E10:E12)</f>
        <v>100793834</v>
      </c>
      <c r="F13" s="26">
        <f>D13+E13</f>
        <v>188835843</v>
      </c>
    </row>
    <row r="14" ht="12.75">
      <c r="B14" s="44"/>
    </row>
    <row r="15" ht="12.75">
      <c r="B15" s="44"/>
    </row>
    <row r="16" spans="1:6" ht="12.75">
      <c r="A16" t="s">
        <v>20</v>
      </c>
      <c r="B16" s="42">
        <f>(D16+E16)/$F$23</f>
        <v>0.04760096312859418</v>
      </c>
      <c r="D16" s="105">
        <v>8727788</v>
      </c>
      <c r="E16" s="117">
        <v>260980</v>
      </c>
      <c r="F16" s="26">
        <f aca="true" t="shared" si="0" ref="F16:F22">SUM(D16:E16)</f>
        <v>8988768</v>
      </c>
    </row>
    <row r="17" spans="1:7" ht="12.75">
      <c r="A17" t="s">
        <v>21</v>
      </c>
      <c r="B17" s="42">
        <f aca="true" t="shared" si="1" ref="B17:B22">(D17+E17)/$F$23</f>
        <v>0.08940927067537703</v>
      </c>
      <c r="D17" s="117">
        <v>6163584</v>
      </c>
      <c r="E17" s="117">
        <v>10720091</v>
      </c>
      <c r="F17" s="26">
        <f t="shared" si="0"/>
        <v>16883675</v>
      </c>
      <c r="G17" s="26"/>
    </row>
    <row r="18" spans="1:6" ht="12.75">
      <c r="A18" t="s">
        <v>22</v>
      </c>
      <c r="B18" s="42">
        <f t="shared" si="1"/>
        <v>0.28387266500036223</v>
      </c>
      <c r="D18" s="117">
        <v>39843359</v>
      </c>
      <c r="E18" s="117">
        <v>13761975</v>
      </c>
      <c r="F18" s="26">
        <f t="shared" si="0"/>
        <v>53605334</v>
      </c>
    </row>
    <row r="19" spans="1:7" ht="12.75">
      <c r="A19" t="s">
        <v>23</v>
      </c>
      <c r="B19" s="42">
        <f t="shared" si="1"/>
        <v>0.5079757342465964</v>
      </c>
      <c r="D19" s="117">
        <v>28949824</v>
      </c>
      <c r="E19" s="117">
        <v>66974202</v>
      </c>
      <c r="F19" s="26">
        <f t="shared" si="0"/>
        <v>95924026</v>
      </c>
      <c r="G19" s="26"/>
    </row>
    <row r="20" spans="1:6" ht="12.75">
      <c r="A20" t="s">
        <v>50</v>
      </c>
      <c r="B20" s="42">
        <f t="shared" si="1"/>
        <v>0.00023830221680954923</v>
      </c>
      <c r="D20" s="117">
        <v>37500</v>
      </c>
      <c r="E20" s="117">
        <v>7500</v>
      </c>
      <c r="F20" s="26">
        <f t="shared" si="0"/>
        <v>45000</v>
      </c>
    </row>
    <row r="21" spans="1:6" ht="12.75">
      <c r="A21" t="s">
        <v>25</v>
      </c>
      <c r="B21" s="42">
        <f t="shared" si="1"/>
        <v>0.0608093771689308</v>
      </c>
      <c r="D21" s="105">
        <v>2860779</v>
      </c>
      <c r="E21" s="105">
        <v>8622211</v>
      </c>
      <c r="F21" s="26">
        <f t="shared" si="0"/>
        <v>11482990</v>
      </c>
    </row>
    <row r="22" spans="1:6" ht="12.75">
      <c r="A22" t="s">
        <v>26</v>
      </c>
      <c r="B22" s="42">
        <f t="shared" si="1"/>
        <v>0.010093687563329807</v>
      </c>
      <c r="D22" s="117">
        <v>1459175</v>
      </c>
      <c r="E22" s="117">
        <v>446875</v>
      </c>
      <c r="F22" s="26">
        <f t="shared" si="0"/>
        <v>1906050</v>
      </c>
    </row>
    <row r="23" spans="1:6" ht="12.75">
      <c r="A23" t="s">
        <v>51</v>
      </c>
      <c r="B23" s="44">
        <f>SUM(B16:B22)</f>
        <v>1</v>
      </c>
      <c r="D23" s="26">
        <f>SUM(D16:D22)</f>
        <v>88042009</v>
      </c>
      <c r="E23" s="26">
        <f>SUM(E16:E22)</f>
        <v>100793834</v>
      </c>
      <c r="F23" s="26">
        <f>D23+E23</f>
        <v>188835843</v>
      </c>
    </row>
    <row r="25" ht="13.5" thickBot="1"/>
    <row r="26" spans="1:11" ht="13.5" thickBot="1">
      <c r="A26" s="24" t="s">
        <v>73</v>
      </c>
      <c r="B26" s="36">
        <f>'Profile Graphs Data'!E3</f>
        <v>26359</v>
      </c>
      <c r="I26" s="26"/>
      <c r="K26" s="26"/>
    </row>
    <row r="27" spans="1:11" ht="13.5" thickBot="1">
      <c r="A27" s="52"/>
      <c r="B27" s="54"/>
      <c r="I27" s="26"/>
      <c r="K27" s="26"/>
    </row>
    <row r="28" spans="1:11" ht="27" thickBot="1">
      <c r="A28" s="24" t="s">
        <v>41</v>
      </c>
      <c r="B28" s="37">
        <f>'Profile Graphs Data'!F13</f>
        <v>14396</v>
      </c>
      <c r="C28" s="44">
        <f>SUM(B28)/B26</f>
        <v>0.5461512196972571</v>
      </c>
      <c r="D28" s="96"/>
      <c r="K28" s="26"/>
    </row>
    <row r="29" spans="1:2" ht="13.5" thickBot="1">
      <c r="A29" s="52"/>
      <c r="B29" s="54"/>
    </row>
    <row r="30" spans="1:2" ht="13.5" thickBot="1">
      <c r="A30" s="24" t="s">
        <v>52</v>
      </c>
      <c r="B30" s="37">
        <f>'Profile Graphs Data'!F13</f>
        <v>14396</v>
      </c>
    </row>
    <row r="31" spans="8:10" ht="12.75">
      <c r="H31" s="26"/>
      <c r="J31" s="26"/>
    </row>
    <row r="33" spans="4:11" ht="12.75">
      <c r="D33" s="26" t="s">
        <v>65</v>
      </c>
      <c r="F33" s="26" t="s">
        <v>63</v>
      </c>
      <c r="G33" s="26"/>
      <c r="I33" s="26" t="s">
        <v>64</v>
      </c>
      <c r="J33" s="23"/>
      <c r="K33" s="26"/>
    </row>
    <row r="34" spans="1:11" ht="12.75">
      <c r="A34" t="s">
        <v>20</v>
      </c>
      <c r="C34" s="23">
        <f>D34/$D$37</f>
        <v>0.15945612302360634</v>
      </c>
      <c r="D34" s="56">
        <f>D16</f>
        <v>8727788</v>
      </c>
      <c r="F34" s="26">
        <f>E16</f>
        <v>260980</v>
      </c>
      <c r="G34" s="23">
        <f>F34/$F$37</f>
        <v>0.010547610023438505</v>
      </c>
      <c r="I34" s="26">
        <f>F16</f>
        <v>8988768</v>
      </c>
      <c r="J34" s="23">
        <f>I34/$I$37</f>
        <v>0.1130978789202924</v>
      </c>
      <c r="K34" s="26"/>
    </row>
    <row r="35" spans="1:11" ht="12.75">
      <c r="A35" t="s">
        <v>21</v>
      </c>
      <c r="C35" s="23">
        <f>D35/$D$37</f>
        <v>0.11260828156805959</v>
      </c>
      <c r="D35" s="56">
        <f>D17</f>
        <v>6163584</v>
      </c>
      <c r="F35" s="26">
        <f>E17</f>
        <v>10720091</v>
      </c>
      <c r="G35" s="23">
        <f>F35/$F$37</f>
        <v>0.4332567219088547</v>
      </c>
      <c r="I35" s="26">
        <f>F17</f>
        <v>16883675</v>
      </c>
      <c r="J35" s="23">
        <f>I35/$I$37</f>
        <v>0.2124326527149847</v>
      </c>
      <c r="K35" s="26"/>
    </row>
    <row r="36" spans="1:11" ht="12.75">
      <c r="A36" t="s">
        <v>22</v>
      </c>
      <c r="C36" s="23">
        <f>D36/$D$37</f>
        <v>0.7279355954083341</v>
      </c>
      <c r="D36" s="56">
        <f>D18</f>
        <v>39843359</v>
      </c>
      <c r="F36" s="26">
        <f>E18</f>
        <v>13761975</v>
      </c>
      <c r="G36" s="23">
        <f>F36/$F$37</f>
        <v>0.5561956680677068</v>
      </c>
      <c r="I36" s="26">
        <f>F18</f>
        <v>53605334</v>
      </c>
      <c r="J36" s="23">
        <f>I36/$I$37</f>
        <v>0.6744694683647229</v>
      </c>
      <c r="K36" s="26"/>
    </row>
    <row r="37" spans="3:11" ht="12.75">
      <c r="C37" t="s">
        <v>38</v>
      </c>
      <c r="D37" s="26">
        <f>SUM(D34:D36)</f>
        <v>54734731</v>
      </c>
      <c r="F37" s="98">
        <f>SUM(F34:F36)</f>
        <v>24743046</v>
      </c>
      <c r="G37" s="38"/>
      <c r="H37" s="38"/>
      <c r="I37" s="98">
        <f>SUM(I34:I36)</f>
        <v>79477777</v>
      </c>
      <c r="J37" s="23"/>
      <c r="K37" s="26"/>
    </row>
    <row r="38" spans="10:11" ht="12.75">
      <c r="J38" s="23"/>
      <c r="K38" s="26"/>
    </row>
    <row r="39" spans="10:11" ht="12.75">
      <c r="J39" s="23"/>
      <c r="K39" s="26"/>
    </row>
    <row r="40" spans="10:11" ht="12.75">
      <c r="J40" s="23"/>
      <c r="K40" s="26"/>
    </row>
    <row r="41" spans="10:11" ht="12.75">
      <c r="J41" s="23"/>
      <c r="K41" s="26"/>
    </row>
    <row r="42" ht="12.75">
      <c r="K42" s="26"/>
    </row>
  </sheetData>
  <printOptions/>
  <pageMargins left="0.75" right="0.75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="75" zoomScaleNormal="75" workbookViewId="0" topLeftCell="A13">
      <selection activeCell="D37" sqref="D37"/>
    </sheetView>
  </sheetViews>
  <sheetFormatPr defaultColWidth="9.140625" defaultRowHeight="12.75"/>
  <cols>
    <col min="1" max="1" width="31.00390625" style="0" bestFit="1" customWidth="1"/>
    <col min="2" max="2" width="11.140625" style="0" bestFit="1" customWidth="1"/>
    <col min="3" max="3" width="13.8515625" style="22" bestFit="1" customWidth="1"/>
    <col min="4" max="4" width="13.8515625" style="22" customWidth="1"/>
    <col min="5" max="5" width="13.8515625" style="44" bestFit="1" customWidth="1"/>
    <col min="7" max="8" width="13.8515625" style="22" customWidth="1"/>
    <col min="9" max="9" width="13.8515625" style="44" bestFit="1" customWidth="1"/>
    <col min="10" max="10" width="39.421875" style="0" bestFit="1" customWidth="1"/>
    <col min="11" max="12" width="11.140625" style="0" bestFit="1" customWidth="1"/>
    <col min="13" max="13" width="15.140625" style="0" bestFit="1" customWidth="1"/>
    <col min="16" max="16" width="10.421875" style="0" bestFit="1" customWidth="1"/>
    <col min="17" max="17" width="15.140625" style="0" bestFit="1" customWidth="1"/>
  </cols>
  <sheetData>
    <row r="1" spans="1:10" ht="12.75">
      <c r="A1" s="1" t="s">
        <v>39</v>
      </c>
      <c r="B1" s="2"/>
      <c r="E1" s="45"/>
      <c r="F1" s="2"/>
      <c r="I1" s="41"/>
      <c r="J1" t="s">
        <v>40</v>
      </c>
    </row>
    <row r="2" spans="1:9" ht="13.5" thickBot="1">
      <c r="A2" s="3"/>
      <c r="B2" s="4"/>
      <c r="E2" s="46"/>
      <c r="F2" s="4"/>
      <c r="I2" s="42"/>
    </row>
    <row r="3" spans="1:18" ht="13.5" thickBot="1">
      <c r="A3" s="3"/>
      <c r="B3" s="4" t="s">
        <v>11</v>
      </c>
      <c r="E3" s="46"/>
      <c r="F3" s="4" t="s">
        <v>12</v>
      </c>
      <c r="I3" s="42"/>
      <c r="J3" s="10"/>
      <c r="K3" s="127" t="s">
        <v>11</v>
      </c>
      <c r="L3" s="128"/>
      <c r="M3" s="128"/>
      <c r="N3" s="129"/>
      <c r="O3" s="130" t="s">
        <v>12</v>
      </c>
      <c r="P3" s="131"/>
      <c r="Q3" s="131"/>
      <c r="R3" s="132"/>
    </row>
    <row r="4" spans="1:18" ht="13.5" thickBot="1">
      <c r="A4" s="3"/>
      <c r="B4" s="4" t="s">
        <v>13</v>
      </c>
      <c r="C4" s="22" t="s">
        <v>14</v>
      </c>
      <c r="D4" s="22" t="s">
        <v>15</v>
      </c>
      <c r="E4" s="46" t="s">
        <v>16</v>
      </c>
      <c r="F4" s="4" t="s">
        <v>13</v>
      </c>
      <c r="G4" s="22" t="s">
        <v>14</v>
      </c>
      <c r="H4" s="22" t="s">
        <v>15</v>
      </c>
      <c r="I4" s="42" t="s">
        <v>16</v>
      </c>
      <c r="J4" s="11"/>
      <c r="K4" s="12" t="s">
        <v>13</v>
      </c>
      <c r="L4" s="13" t="s">
        <v>14</v>
      </c>
      <c r="M4" s="13" t="s">
        <v>15</v>
      </c>
      <c r="N4" s="14" t="s">
        <v>16</v>
      </c>
      <c r="O4" s="12" t="s">
        <v>13</v>
      </c>
      <c r="P4" s="13" t="s">
        <v>14</v>
      </c>
      <c r="Q4" s="13" t="s">
        <v>15</v>
      </c>
      <c r="R4" s="14" t="s">
        <v>16</v>
      </c>
    </row>
    <row r="5" spans="1:18" ht="12.75">
      <c r="A5" s="3" t="s">
        <v>17</v>
      </c>
      <c r="B5" s="118">
        <v>4249</v>
      </c>
      <c r="C5" s="119">
        <v>13030.09</v>
      </c>
      <c r="D5" s="119">
        <v>55364853</v>
      </c>
      <c r="E5" s="58" t="s">
        <v>59</v>
      </c>
      <c r="F5" s="118">
        <v>992</v>
      </c>
      <c r="G5" s="119">
        <v>24893.85</v>
      </c>
      <c r="H5" s="119">
        <v>24694704</v>
      </c>
      <c r="I5" s="58" t="s">
        <v>59</v>
      </c>
      <c r="J5" s="15" t="s">
        <v>17</v>
      </c>
      <c r="K5" s="109">
        <v>3059</v>
      </c>
      <c r="L5" s="109">
        <v>23676.17</v>
      </c>
      <c r="M5" s="109">
        <v>72425390</v>
      </c>
      <c r="N5" s="114" t="s">
        <v>59</v>
      </c>
      <c r="O5" s="109">
        <v>1048</v>
      </c>
      <c r="P5" s="109">
        <v>34832.04</v>
      </c>
      <c r="Q5" s="109">
        <v>36503979</v>
      </c>
      <c r="R5" s="114" t="s">
        <v>59</v>
      </c>
    </row>
    <row r="6" spans="1:18" ht="12.75">
      <c r="A6" s="3" t="s">
        <v>18</v>
      </c>
      <c r="B6" s="120">
        <v>4249</v>
      </c>
      <c r="C6" s="121">
        <v>4554.56</v>
      </c>
      <c r="D6" s="121">
        <v>19352327</v>
      </c>
      <c r="E6" s="58" t="s">
        <v>59</v>
      </c>
      <c r="F6" s="120">
        <v>992</v>
      </c>
      <c r="G6" s="121">
        <v>9293.22</v>
      </c>
      <c r="H6" s="121">
        <v>9218876</v>
      </c>
      <c r="I6" s="58" t="s">
        <v>59</v>
      </c>
      <c r="J6" s="16" t="s">
        <v>18</v>
      </c>
      <c r="K6" s="110">
        <v>3059</v>
      </c>
      <c r="L6" s="110">
        <v>3591.22</v>
      </c>
      <c r="M6" s="110">
        <v>10985545</v>
      </c>
      <c r="N6" s="114" t="s">
        <v>59</v>
      </c>
      <c r="O6" s="110">
        <v>1048</v>
      </c>
      <c r="P6" s="110">
        <v>4199.54</v>
      </c>
      <c r="Q6" s="110">
        <v>4401119</v>
      </c>
      <c r="R6" s="114" t="s">
        <v>59</v>
      </c>
    </row>
    <row r="7" spans="1:18" ht="13.5" thickBot="1">
      <c r="A7" s="3" t="s">
        <v>19</v>
      </c>
      <c r="B7" s="122">
        <v>4249</v>
      </c>
      <c r="C7" s="123">
        <v>8423.53</v>
      </c>
      <c r="D7" s="123">
        <v>35791593</v>
      </c>
      <c r="E7" s="59" t="s">
        <v>59</v>
      </c>
      <c r="F7" s="122">
        <v>992</v>
      </c>
      <c r="G7" s="123">
        <v>15540.68</v>
      </c>
      <c r="H7" s="123">
        <v>15416354</v>
      </c>
      <c r="I7" s="59" t="s">
        <v>59</v>
      </c>
      <c r="J7" s="17" t="s">
        <v>19</v>
      </c>
      <c r="K7" s="111">
        <v>3059</v>
      </c>
      <c r="L7" s="111">
        <v>20049.28</v>
      </c>
      <c r="M7" s="111">
        <v>61330735</v>
      </c>
      <c r="N7" s="115" t="s">
        <v>59</v>
      </c>
      <c r="O7" s="111">
        <v>1048</v>
      </c>
      <c r="P7" s="111">
        <v>30602.11</v>
      </c>
      <c r="Q7" s="111">
        <v>32071008</v>
      </c>
      <c r="R7" s="115" t="s">
        <v>59</v>
      </c>
    </row>
    <row r="8" spans="1:18" ht="13.5" thickBot="1">
      <c r="A8" s="3"/>
      <c r="B8" s="4" t="s">
        <v>11</v>
      </c>
      <c r="E8" s="46"/>
      <c r="F8" s="4" t="s">
        <v>12</v>
      </c>
      <c r="I8" s="42"/>
      <c r="J8" s="10"/>
      <c r="K8" s="127" t="s">
        <v>11</v>
      </c>
      <c r="L8" s="128"/>
      <c r="M8" s="128"/>
      <c r="N8" s="129"/>
      <c r="O8" s="130" t="s">
        <v>12</v>
      </c>
      <c r="P8" s="131"/>
      <c r="Q8" s="131"/>
      <c r="R8" s="132"/>
    </row>
    <row r="9" spans="1:18" ht="13.5" thickBot="1">
      <c r="A9" s="3"/>
      <c r="B9" s="4" t="s">
        <v>13</v>
      </c>
      <c r="C9" s="22" t="s">
        <v>14</v>
      </c>
      <c r="D9" s="22" t="s">
        <v>15</v>
      </c>
      <c r="E9" s="46" t="s">
        <v>16</v>
      </c>
      <c r="F9" s="4" t="s">
        <v>13</v>
      </c>
      <c r="G9" s="22" t="s">
        <v>14</v>
      </c>
      <c r="H9" s="22" t="s">
        <v>15</v>
      </c>
      <c r="I9" s="42" t="s">
        <v>16</v>
      </c>
      <c r="J9" s="11"/>
      <c r="K9" s="12" t="s">
        <v>13</v>
      </c>
      <c r="L9" s="13" t="s">
        <v>14</v>
      </c>
      <c r="M9" s="13" t="s">
        <v>15</v>
      </c>
      <c r="N9" s="14" t="s">
        <v>16</v>
      </c>
      <c r="O9" s="12" t="s">
        <v>13</v>
      </c>
      <c r="P9" s="13" t="s">
        <v>14</v>
      </c>
      <c r="Q9" s="13" t="s">
        <v>15</v>
      </c>
      <c r="R9" s="14" t="s">
        <v>16</v>
      </c>
    </row>
    <row r="10" spans="1:18" ht="12.75">
      <c r="A10" s="3" t="s">
        <v>20</v>
      </c>
      <c r="B10" s="117">
        <v>2066</v>
      </c>
      <c r="C10" s="117">
        <v>3232</v>
      </c>
      <c r="D10" s="117">
        <v>6677306</v>
      </c>
      <c r="E10" s="97">
        <f aca="true" t="shared" si="0" ref="E10:E16">D10/$D$17</f>
        <v>0.16635287695324255</v>
      </c>
      <c r="F10" s="116">
        <v>300</v>
      </c>
      <c r="G10" s="117">
        <v>3824.53</v>
      </c>
      <c r="H10" s="117">
        <v>1147358</v>
      </c>
      <c r="I10" s="113">
        <f aca="true" t="shared" si="1" ref="I10:I16">H10/$H$17</f>
        <v>0.06724774344908332</v>
      </c>
      <c r="J10" s="15" t="s">
        <v>20</v>
      </c>
      <c r="K10" s="105">
        <v>28</v>
      </c>
      <c r="L10" s="105">
        <v>3283.93</v>
      </c>
      <c r="M10" s="105">
        <v>91950</v>
      </c>
      <c r="N10" s="112">
        <f aca="true" t="shared" si="2" ref="N10:N16">(M10/$M$17)*100</f>
        <v>0.15283369883497172</v>
      </c>
      <c r="O10" s="102">
        <v>16</v>
      </c>
      <c r="P10" s="105">
        <v>3662.06</v>
      </c>
      <c r="Q10" s="105">
        <v>58593</v>
      </c>
      <c r="R10" s="112">
        <f aca="true" t="shared" si="3" ref="R10:R16">(Q10/$Q$17)*100</f>
        <v>0.19942652917752765</v>
      </c>
    </row>
    <row r="11" spans="1:18" ht="12.75">
      <c r="A11" s="3" t="s">
        <v>21</v>
      </c>
      <c r="B11" s="117">
        <v>2119</v>
      </c>
      <c r="C11" s="117">
        <v>2060.92</v>
      </c>
      <c r="D11" s="117">
        <v>4367084</v>
      </c>
      <c r="E11" s="97">
        <f t="shared" si="0"/>
        <v>0.10879791749793619</v>
      </c>
      <c r="F11" s="117">
        <v>23</v>
      </c>
      <c r="G11" s="117">
        <v>6417.22</v>
      </c>
      <c r="H11" s="117">
        <v>147596</v>
      </c>
      <c r="I11" s="113">
        <f t="shared" si="1"/>
        <v>0.008650741915000289</v>
      </c>
      <c r="J11" s="16" t="s">
        <v>21</v>
      </c>
      <c r="K11" s="105">
        <v>800</v>
      </c>
      <c r="L11" s="105">
        <v>4576.68</v>
      </c>
      <c r="M11" s="105">
        <v>3661345</v>
      </c>
      <c r="N11" s="112">
        <f t="shared" si="2"/>
        <v>6.085665025132458</v>
      </c>
      <c r="O11" s="102">
        <v>384</v>
      </c>
      <c r="P11" s="105">
        <v>12659.7</v>
      </c>
      <c r="Q11" s="105">
        <v>4861324</v>
      </c>
      <c r="R11" s="112">
        <f t="shared" si="3"/>
        <v>16.545952119321687</v>
      </c>
    </row>
    <row r="12" spans="1:18" ht="12.75">
      <c r="A12" s="3" t="s">
        <v>22</v>
      </c>
      <c r="B12" s="117">
        <v>4010</v>
      </c>
      <c r="C12" s="117">
        <v>3521.86</v>
      </c>
      <c r="D12" s="117">
        <v>14122640</v>
      </c>
      <c r="E12" s="97">
        <f t="shared" si="0"/>
        <v>0.3518397680404255</v>
      </c>
      <c r="F12" s="117">
        <v>962</v>
      </c>
      <c r="G12" s="117">
        <v>9587.41</v>
      </c>
      <c r="H12" s="117">
        <v>9223089</v>
      </c>
      <c r="I12" s="113">
        <f t="shared" si="1"/>
        <v>0.540574016898006</v>
      </c>
      <c r="J12" s="16" t="s">
        <v>22</v>
      </c>
      <c r="K12" s="105">
        <v>1839</v>
      </c>
      <c r="L12" s="105">
        <v>3743.51</v>
      </c>
      <c r="M12" s="105">
        <v>6884324</v>
      </c>
      <c r="N12" s="112">
        <f t="shared" si="2"/>
        <v>11.442704740602153</v>
      </c>
      <c r="O12" s="102">
        <v>396</v>
      </c>
      <c r="P12" s="105">
        <v>9939.6</v>
      </c>
      <c r="Q12" s="105">
        <v>3936081</v>
      </c>
      <c r="R12" s="112">
        <f t="shared" si="3"/>
        <v>13.39680460791583</v>
      </c>
    </row>
    <row r="13" spans="1:18" ht="12.75">
      <c r="A13" s="3" t="s">
        <v>23</v>
      </c>
      <c r="B13" s="117">
        <v>2776</v>
      </c>
      <c r="C13" s="117">
        <v>4755.75</v>
      </c>
      <c r="D13" s="117">
        <v>13201970</v>
      </c>
      <c r="E13" s="97">
        <f t="shared" si="0"/>
        <v>0.3289029574128248</v>
      </c>
      <c r="F13" s="117">
        <v>719</v>
      </c>
      <c r="G13" s="117">
        <v>7615.85</v>
      </c>
      <c r="H13" s="117">
        <v>5475793</v>
      </c>
      <c r="I13" s="113">
        <f t="shared" si="1"/>
        <v>0.32094143488282323</v>
      </c>
      <c r="J13" s="16" t="s">
        <v>23</v>
      </c>
      <c r="K13" s="105">
        <v>2822</v>
      </c>
      <c r="L13" s="105">
        <v>16907.62</v>
      </c>
      <c r="M13" s="105">
        <v>47713309</v>
      </c>
      <c r="N13" s="112">
        <f t="shared" si="2"/>
        <v>79.30616093666065</v>
      </c>
      <c r="O13" s="102">
        <v>924</v>
      </c>
      <c r="P13" s="105">
        <v>17068.67</v>
      </c>
      <c r="Q13" s="105">
        <v>15771451</v>
      </c>
      <c r="R13" s="112">
        <f t="shared" si="3"/>
        <v>53.67954760847623</v>
      </c>
    </row>
    <row r="14" spans="1:18" ht="12.75">
      <c r="A14" s="3" t="s">
        <v>24</v>
      </c>
      <c r="B14" s="117">
        <v>2723</v>
      </c>
      <c r="C14" s="117">
        <v>4372.37</v>
      </c>
      <c r="D14" s="117">
        <v>11905965</v>
      </c>
      <c r="E14" s="97">
        <f t="shared" si="0"/>
        <v>0.2966153611433432</v>
      </c>
      <c r="F14" s="117">
        <v>699</v>
      </c>
      <c r="G14" s="117">
        <v>5864.99</v>
      </c>
      <c r="H14" s="117">
        <v>4099625</v>
      </c>
      <c r="I14" s="113">
        <f t="shared" si="1"/>
        <v>0.24028291974906543</v>
      </c>
      <c r="J14" s="19" t="s">
        <v>24</v>
      </c>
      <c r="K14" s="105">
        <v>2822</v>
      </c>
      <c r="L14" s="105">
        <v>16904.08</v>
      </c>
      <c r="M14" s="105">
        <v>47703305</v>
      </c>
      <c r="N14" s="112">
        <f t="shared" si="2"/>
        <v>79.28953289616967</v>
      </c>
      <c r="O14" s="102">
        <v>924</v>
      </c>
      <c r="P14" s="105">
        <v>17059.73</v>
      </c>
      <c r="Q14" s="105">
        <v>15763190</v>
      </c>
      <c r="R14" s="112">
        <f t="shared" si="3"/>
        <v>53.65143055426267</v>
      </c>
    </row>
    <row r="15" spans="1:18" ht="12.75">
      <c r="A15" s="3" t="s">
        <v>25</v>
      </c>
      <c r="B15" s="102">
        <v>217</v>
      </c>
      <c r="C15" s="105">
        <v>3389.27</v>
      </c>
      <c r="D15" s="105">
        <v>735471</v>
      </c>
      <c r="E15" s="97">
        <f t="shared" si="0"/>
        <v>0.018322915973250028</v>
      </c>
      <c r="F15" s="102">
        <v>90</v>
      </c>
      <c r="G15" s="105">
        <v>7175.97</v>
      </c>
      <c r="H15" s="105">
        <v>645837</v>
      </c>
      <c r="I15" s="113">
        <f t="shared" si="1"/>
        <v>0.037853120722499536</v>
      </c>
      <c r="J15" s="16" t="s">
        <v>25</v>
      </c>
      <c r="K15" s="105">
        <v>225</v>
      </c>
      <c r="L15" s="105">
        <v>6689.44</v>
      </c>
      <c r="M15" s="105">
        <v>1505125</v>
      </c>
      <c r="N15" s="112">
        <f t="shared" si="2"/>
        <v>2.5017272534963224</v>
      </c>
      <c r="O15" s="105">
        <v>269</v>
      </c>
      <c r="P15" s="105">
        <v>17151.68</v>
      </c>
      <c r="Q15" s="105">
        <v>4613801</v>
      </c>
      <c r="R15" s="112">
        <f t="shared" si="3"/>
        <v>15.703485394941483</v>
      </c>
    </row>
    <row r="16" spans="1:18" ht="13.5" thickBot="1">
      <c r="A16" s="3" t="s">
        <v>26</v>
      </c>
      <c r="B16" s="117">
        <v>594</v>
      </c>
      <c r="C16" s="117">
        <v>1742.32</v>
      </c>
      <c r="D16" s="117">
        <v>1034937</v>
      </c>
      <c r="E16" s="97">
        <f t="shared" si="0"/>
        <v>0.025783564122320888</v>
      </c>
      <c r="F16" s="117">
        <v>229</v>
      </c>
      <c r="G16" s="117">
        <v>1842.73</v>
      </c>
      <c r="H16" s="117">
        <v>421985</v>
      </c>
      <c r="I16" s="113">
        <f t="shared" si="1"/>
        <v>0.024732942132587584</v>
      </c>
      <c r="J16" s="16" t="s">
        <v>26</v>
      </c>
      <c r="K16" s="105">
        <v>43</v>
      </c>
      <c r="L16" s="105">
        <v>7148.37</v>
      </c>
      <c r="M16" s="105">
        <v>307380</v>
      </c>
      <c r="N16" s="112">
        <f t="shared" si="2"/>
        <v>0.5109083452734487</v>
      </c>
      <c r="O16" s="102">
        <v>17</v>
      </c>
      <c r="P16" s="105">
        <v>8205.59</v>
      </c>
      <c r="Q16" s="105">
        <v>139495</v>
      </c>
      <c r="R16" s="112">
        <f t="shared" si="3"/>
        <v>0.4747837401672421</v>
      </c>
    </row>
    <row r="17" spans="1:18" ht="13.5" thickBot="1">
      <c r="A17" s="3" t="s">
        <v>27</v>
      </c>
      <c r="B17" s="71">
        <f>B5</f>
        <v>4249</v>
      </c>
      <c r="C17" s="72">
        <f>D17/B17</f>
        <v>9446.789362202871</v>
      </c>
      <c r="D17" s="72">
        <f>D10+D11+D12+D13+D15+D16</f>
        <v>40139408</v>
      </c>
      <c r="E17" s="21">
        <f>(E10+E11+E12+E13+E15+E16)</f>
        <v>0.9999999999999999</v>
      </c>
      <c r="F17" s="72">
        <f>F5</f>
        <v>992</v>
      </c>
      <c r="G17" s="72">
        <f>H17/F17</f>
        <v>17199.252016129034</v>
      </c>
      <c r="H17" s="72">
        <f>H10+H11+H12+H13+H15+H16</f>
        <v>17061658</v>
      </c>
      <c r="I17" s="21">
        <f>(I10+I11+I12+I13+I15+I16)</f>
        <v>1</v>
      </c>
      <c r="J17" s="17" t="s">
        <v>27</v>
      </c>
      <c r="K17" s="20">
        <f>K5</f>
        <v>3059</v>
      </c>
      <c r="L17" s="72">
        <f>M17/K17</f>
        <v>19667.679960771493</v>
      </c>
      <c r="M17" s="72">
        <f>M10+M11+M12+M13+M15+M16</f>
        <v>60163433</v>
      </c>
      <c r="N17" s="21">
        <f>(N10+N11+N12+N13+N15+N16)/100</f>
        <v>1</v>
      </c>
      <c r="O17" s="20">
        <f>O5</f>
        <v>1048</v>
      </c>
      <c r="P17" s="72">
        <f>Q17/O17</f>
        <v>28035.06202290076</v>
      </c>
      <c r="Q17" s="72">
        <f>Q10+Q11+Q12+Q13+Q15+Q16</f>
        <v>29380745</v>
      </c>
      <c r="R17" s="21">
        <f>(R10+R11+R12+R13+R15+R16)/100</f>
        <v>0.9999999999999999</v>
      </c>
    </row>
    <row r="18" spans="1:18" ht="13.5" thickBot="1">
      <c r="A18" s="3"/>
      <c r="B18" s="4" t="s">
        <v>11</v>
      </c>
      <c r="E18" s="46"/>
      <c r="F18" s="4" t="s">
        <v>12</v>
      </c>
      <c r="I18" s="42"/>
      <c r="J18" s="10"/>
      <c r="K18" s="127" t="s">
        <v>11</v>
      </c>
      <c r="L18" s="128"/>
      <c r="M18" s="128"/>
      <c r="N18" s="129"/>
      <c r="O18" s="130" t="s">
        <v>12</v>
      </c>
      <c r="P18" s="131"/>
      <c r="Q18" s="131"/>
      <c r="R18" s="132"/>
    </row>
    <row r="19" spans="1:18" ht="13.5" thickBot="1">
      <c r="A19" s="3" t="s">
        <v>28</v>
      </c>
      <c r="B19" s="4" t="s">
        <v>13</v>
      </c>
      <c r="C19" s="22" t="s">
        <v>14</v>
      </c>
      <c r="D19" s="22" t="s">
        <v>15</v>
      </c>
      <c r="E19" s="46" t="s">
        <v>16</v>
      </c>
      <c r="F19" s="4" t="s">
        <v>13</v>
      </c>
      <c r="G19" s="22" t="s">
        <v>14</v>
      </c>
      <c r="H19" s="22" t="s">
        <v>15</v>
      </c>
      <c r="I19" s="42" t="s">
        <v>16</v>
      </c>
      <c r="J19" s="11" t="s">
        <v>28</v>
      </c>
      <c r="K19" s="12" t="s">
        <v>13</v>
      </c>
      <c r="L19" s="13" t="s">
        <v>14</v>
      </c>
      <c r="M19" s="13" t="s">
        <v>15</v>
      </c>
      <c r="N19" s="14" t="s">
        <v>16</v>
      </c>
      <c r="O19" s="12" t="s">
        <v>13</v>
      </c>
      <c r="P19" s="13" t="s">
        <v>14</v>
      </c>
      <c r="Q19" s="13" t="s">
        <v>15</v>
      </c>
      <c r="R19" s="14" t="s">
        <v>16</v>
      </c>
    </row>
    <row r="20" spans="1:18" ht="12.75">
      <c r="A20" s="3" t="s">
        <v>29</v>
      </c>
      <c r="B20" s="117">
        <v>3477</v>
      </c>
      <c r="C20" s="117">
        <v>6015.02</v>
      </c>
      <c r="D20" s="117">
        <v>20914213</v>
      </c>
      <c r="E20" s="112">
        <f>(D20/D23)*100</f>
        <v>52.103939848838834</v>
      </c>
      <c r="F20" s="117">
        <v>833</v>
      </c>
      <c r="G20" s="117">
        <v>8457.55</v>
      </c>
      <c r="H20" s="117">
        <v>7045136</v>
      </c>
      <c r="I20" s="112">
        <f>(H20/H23)*100</f>
        <v>41.292212046449414</v>
      </c>
      <c r="J20" s="15" t="s">
        <v>29</v>
      </c>
      <c r="K20" s="105">
        <v>2838</v>
      </c>
      <c r="L20" s="105">
        <v>16953.01</v>
      </c>
      <c r="M20" s="105">
        <v>48112639</v>
      </c>
      <c r="N20" s="112">
        <f>(M20/M23)*100</f>
        <v>79.96990298076906</v>
      </c>
      <c r="O20" s="105">
        <v>928</v>
      </c>
      <c r="P20" s="105">
        <v>17208.55</v>
      </c>
      <c r="Q20" s="105">
        <v>15969539</v>
      </c>
      <c r="R20" s="112">
        <f>(Q20/Q23)*100</f>
        <v>54.353757877820996</v>
      </c>
    </row>
    <row r="21" spans="1:18" ht="12.75">
      <c r="A21" s="3" t="s">
        <v>30</v>
      </c>
      <c r="B21" s="117">
        <v>2121</v>
      </c>
      <c r="C21" s="117">
        <v>2062.51</v>
      </c>
      <c r="D21" s="117">
        <v>4374584</v>
      </c>
      <c r="E21" s="112">
        <f>(D21/D23)*100</f>
        <v>10.898476629251732</v>
      </c>
      <c r="F21" s="117">
        <v>23</v>
      </c>
      <c r="G21" s="117">
        <v>6417.22</v>
      </c>
      <c r="H21" s="117">
        <v>147596</v>
      </c>
      <c r="I21" s="112">
        <f>(H21/H23)*100</f>
        <v>0.865074191500029</v>
      </c>
      <c r="J21" s="16" t="s">
        <v>30</v>
      </c>
      <c r="K21" s="105">
        <v>801</v>
      </c>
      <c r="L21" s="105">
        <v>4577.21</v>
      </c>
      <c r="M21" s="105">
        <v>3666345</v>
      </c>
      <c r="N21" s="112">
        <f>(M21/M23)*100</f>
        <v>6.093975721099558</v>
      </c>
      <c r="O21" s="105">
        <v>384</v>
      </c>
      <c r="P21" s="105">
        <v>12659.7</v>
      </c>
      <c r="Q21" s="105">
        <v>4861324</v>
      </c>
      <c r="R21" s="112">
        <f>(Q21/Q23)*100</f>
        <v>16.545952119321687</v>
      </c>
    </row>
    <row r="22" spans="1:18" ht="12.75">
      <c r="A22" s="3" t="s">
        <v>31</v>
      </c>
      <c r="B22" s="105">
        <v>4039</v>
      </c>
      <c r="C22" s="105">
        <v>3676.8</v>
      </c>
      <c r="D22" s="105">
        <v>14850611</v>
      </c>
      <c r="E22" s="112">
        <f>(D22/D23)*100</f>
        <v>36.99758352190944</v>
      </c>
      <c r="F22" s="105">
        <v>972</v>
      </c>
      <c r="G22" s="105">
        <v>10153.22</v>
      </c>
      <c r="H22" s="105">
        <v>9868926</v>
      </c>
      <c r="I22" s="112">
        <f>(H22/H23)*100</f>
        <v>57.84271376205056</v>
      </c>
      <c r="J22" s="16" t="s">
        <v>31</v>
      </c>
      <c r="K22" s="105">
        <v>1927</v>
      </c>
      <c r="L22" s="105">
        <v>4351.04</v>
      </c>
      <c r="M22" s="105">
        <v>8384449</v>
      </c>
      <c r="N22" s="112">
        <f>(M22/M23)*100</f>
        <v>13.936121298131374</v>
      </c>
      <c r="O22" s="105">
        <v>541</v>
      </c>
      <c r="P22" s="105">
        <v>15803.85</v>
      </c>
      <c r="Q22" s="105">
        <v>8549882</v>
      </c>
      <c r="R22" s="112">
        <f>(Q22/Q23)*100</f>
        <v>29.100290002857314</v>
      </c>
    </row>
    <row r="23" spans="1:18" ht="13.5" thickBot="1">
      <c r="A23" s="3" t="s">
        <v>32</v>
      </c>
      <c r="B23" s="68">
        <f>B17</f>
        <v>4249</v>
      </c>
      <c r="C23" s="69">
        <f>(D23/B23)</f>
        <v>9446.789362202871</v>
      </c>
      <c r="D23" s="69">
        <f>SUM(D20:D22)</f>
        <v>40139408</v>
      </c>
      <c r="E23" s="70">
        <f>(D23/D23)*100</f>
        <v>100</v>
      </c>
      <c r="F23" s="68">
        <f>F17</f>
        <v>992</v>
      </c>
      <c r="G23" s="69">
        <f>(H23/F23)</f>
        <v>17199.252016129034</v>
      </c>
      <c r="H23" s="69">
        <f>SUM(H20:H22)</f>
        <v>17061658</v>
      </c>
      <c r="I23" s="70">
        <f>(H23/H23)*100</f>
        <v>100</v>
      </c>
      <c r="J23" s="17" t="s">
        <v>32</v>
      </c>
      <c r="K23" s="20">
        <f>K17</f>
        <v>3059</v>
      </c>
      <c r="L23" s="64">
        <f>(M23/K23)</f>
        <v>19667.679960771493</v>
      </c>
      <c r="M23" s="64">
        <f>SUM(M20:M22)</f>
        <v>60163433</v>
      </c>
      <c r="N23" s="67">
        <f>(M23/M23)*100</f>
        <v>100</v>
      </c>
      <c r="O23" s="61">
        <f>O17</f>
        <v>1048</v>
      </c>
      <c r="P23" s="64">
        <f>(Q23/O23)</f>
        <v>28035.06202290076</v>
      </c>
      <c r="Q23" s="64">
        <f>SUM(Q20:Q22)</f>
        <v>29380745</v>
      </c>
      <c r="R23" s="67">
        <f>(Q23/Q23)*100</f>
        <v>100</v>
      </c>
    </row>
    <row r="24" spans="1:18" ht="13.5" thickBot="1">
      <c r="A24" s="3"/>
      <c r="B24" s="4" t="s">
        <v>11</v>
      </c>
      <c r="E24" s="46"/>
      <c r="F24" s="4" t="s">
        <v>12</v>
      </c>
      <c r="I24" s="42"/>
      <c r="J24" s="10"/>
      <c r="K24" s="127" t="s">
        <v>11</v>
      </c>
      <c r="L24" s="128"/>
      <c r="M24" s="128"/>
      <c r="N24" s="129"/>
      <c r="O24" s="130" t="s">
        <v>12</v>
      </c>
      <c r="P24" s="131"/>
      <c r="Q24" s="131"/>
      <c r="R24" s="132"/>
    </row>
    <row r="25" spans="1:20" ht="13.5" thickBot="1">
      <c r="A25" s="3" t="s">
        <v>33</v>
      </c>
      <c r="B25" s="4" t="s">
        <v>13</v>
      </c>
      <c r="C25" s="22" t="s">
        <v>14</v>
      </c>
      <c r="D25" s="22" t="s">
        <v>15</v>
      </c>
      <c r="E25" s="46" t="s">
        <v>16</v>
      </c>
      <c r="F25" s="4" t="s">
        <v>13</v>
      </c>
      <c r="G25" s="22" t="s">
        <v>14</v>
      </c>
      <c r="H25" s="22" t="s">
        <v>15</v>
      </c>
      <c r="I25" s="42" t="s">
        <v>16</v>
      </c>
      <c r="J25" s="11" t="s">
        <v>33</v>
      </c>
      <c r="K25" s="12" t="s">
        <v>13</v>
      </c>
      <c r="L25" s="13" t="s">
        <v>14</v>
      </c>
      <c r="M25" s="13" t="s">
        <v>15</v>
      </c>
      <c r="N25" s="14" t="s">
        <v>16</v>
      </c>
      <c r="O25" s="12" t="s">
        <v>13</v>
      </c>
      <c r="P25" s="13" t="s">
        <v>14</v>
      </c>
      <c r="Q25" s="13" t="s">
        <v>15</v>
      </c>
      <c r="R25" s="14" t="s">
        <v>16</v>
      </c>
      <c r="T25" t="s">
        <v>60</v>
      </c>
    </row>
    <row r="26" spans="1:20" ht="12.75">
      <c r="A26" s="3" t="s">
        <v>34</v>
      </c>
      <c r="B26" s="117">
        <v>4155</v>
      </c>
      <c r="C26" s="117">
        <v>6057.05</v>
      </c>
      <c r="D26" s="117">
        <v>25167030</v>
      </c>
      <c r="E26" s="112">
        <f>(D26/D29)*100</f>
        <v>62.69905624916042</v>
      </c>
      <c r="F26" s="117">
        <v>975</v>
      </c>
      <c r="G26" s="117">
        <v>10787.74</v>
      </c>
      <c r="H26" s="117">
        <v>10518043</v>
      </c>
      <c r="I26" s="112">
        <f>(H26/H29)*100</f>
        <v>61.64725022620896</v>
      </c>
      <c r="J26" s="15" t="s">
        <v>34</v>
      </c>
      <c r="K26" s="105">
        <v>2324</v>
      </c>
      <c r="L26" s="105">
        <v>4577.29</v>
      </c>
      <c r="M26" s="105">
        <v>10637619</v>
      </c>
      <c r="N26" s="112">
        <f>(M26/M29)*100</f>
        <v>17.681203464569585</v>
      </c>
      <c r="O26" s="105">
        <v>720</v>
      </c>
      <c r="P26" s="105">
        <v>12300</v>
      </c>
      <c r="Q26" s="105">
        <v>8855998</v>
      </c>
      <c r="R26" s="112">
        <f>(Q26/Q29)*100</f>
        <v>30.142183256415045</v>
      </c>
      <c r="T26" s="44">
        <f>(M26+Q26)/(Q29+M29)</f>
        <v>0.21769831870029563</v>
      </c>
    </row>
    <row r="27" spans="1:20" ht="12.75">
      <c r="A27" s="3" t="s">
        <v>35</v>
      </c>
      <c r="B27" s="117">
        <v>2809</v>
      </c>
      <c r="C27" s="105">
        <v>4961.71</v>
      </c>
      <c r="D27" s="105">
        <v>13937441</v>
      </c>
      <c r="E27" s="112">
        <f>(D27/D29)*100</f>
        <v>34.72258733860748</v>
      </c>
      <c r="F27" s="117">
        <v>728</v>
      </c>
      <c r="G27" s="105">
        <v>8408.83</v>
      </c>
      <c r="H27" s="105">
        <v>6121630</v>
      </c>
      <c r="I27" s="112">
        <f>(H27/H29)*100</f>
        <v>35.87945556053228</v>
      </c>
      <c r="J27" s="16" t="s">
        <v>35</v>
      </c>
      <c r="K27" s="105">
        <v>2828</v>
      </c>
      <c r="L27" s="105">
        <v>17403.97</v>
      </c>
      <c r="M27" s="105">
        <v>49218434</v>
      </c>
      <c r="N27" s="112">
        <f>(M27/M29)*100</f>
        <v>81.80788819015696</v>
      </c>
      <c r="O27" s="105">
        <v>927</v>
      </c>
      <c r="P27" s="105">
        <v>21990.56</v>
      </c>
      <c r="Q27" s="105">
        <v>20385252</v>
      </c>
      <c r="R27" s="112">
        <f>(Q27/Q29)*100</f>
        <v>69.38303300341772</v>
      </c>
      <c r="T27" s="44">
        <f>(M27+Q27)/(Q29+M29)</f>
        <v>0.7773111279216836</v>
      </c>
    </row>
    <row r="28" spans="1:20" ht="13.5" thickBot="1">
      <c r="A28" s="3" t="s">
        <v>36</v>
      </c>
      <c r="B28" s="117">
        <v>594</v>
      </c>
      <c r="C28" s="117">
        <v>1742.32</v>
      </c>
      <c r="D28" s="117">
        <v>1034937</v>
      </c>
      <c r="E28" s="112">
        <f>(D28/D29)*100</f>
        <v>2.578356412232089</v>
      </c>
      <c r="F28" s="117">
        <v>229</v>
      </c>
      <c r="G28" s="117">
        <v>1842.73</v>
      </c>
      <c r="H28" s="117">
        <v>421985</v>
      </c>
      <c r="I28" s="112">
        <f>(H28/H29)*100</f>
        <v>2.4732942132587583</v>
      </c>
      <c r="J28" s="16" t="s">
        <v>36</v>
      </c>
      <c r="K28" s="105">
        <v>43</v>
      </c>
      <c r="L28" s="105">
        <v>7148.37</v>
      </c>
      <c r="M28" s="105">
        <v>307380</v>
      </c>
      <c r="N28" s="112">
        <f>(M28/M29)*100</f>
        <v>0.5109083452734487</v>
      </c>
      <c r="O28" s="105">
        <v>17</v>
      </c>
      <c r="P28" s="105">
        <v>8205.59</v>
      </c>
      <c r="Q28" s="105">
        <v>139495</v>
      </c>
      <c r="R28" s="112">
        <f>(Q28/Q29)*100</f>
        <v>0.4747837401672421</v>
      </c>
      <c r="T28" s="44">
        <f>(M28+Q28)/(Q29+M29)</f>
        <v>0.004990553378020847</v>
      </c>
    </row>
    <row r="29" spans="1:18" ht="13.5" thickBot="1">
      <c r="A29" s="3" t="s">
        <v>32</v>
      </c>
      <c r="B29" s="71">
        <f>B17</f>
        <v>4249</v>
      </c>
      <c r="C29" s="72">
        <f>(D29/B29)</f>
        <v>9446.789362202871</v>
      </c>
      <c r="D29" s="72">
        <f>SUM(D26:D28)</f>
        <v>40139408</v>
      </c>
      <c r="E29" s="73">
        <f>(D29/D29)*100</f>
        <v>100</v>
      </c>
      <c r="F29" s="72">
        <f>F17</f>
        <v>992</v>
      </c>
      <c r="G29" s="72">
        <f>(H29/F29)</f>
        <v>17199.252016129034</v>
      </c>
      <c r="H29" s="72">
        <f>SUM(H26:H28)</f>
        <v>17061658</v>
      </c>
      <c r="I29" s="74">
        <f>(H29/H29)*100</f>
        <v>100</v>
      </c>
      <c r="J29" s="17" t="s">
        <v>32</v>
      </c>
      <c r="K29" s="62">
        <f>K17</f>
        <v>3059</v>
      </c>
      <c r="L29" s="63">
        <f>(M29/K29)</f>
        <v>19667.679960771493</v>
      </c>
      <c r="M29" s="63">
        <f>SUM(M26:M28)</f>
        <v>60163433</v>
      </c>
      <c r="N29" s="65">
        <f>(M29/M29)*100</f>
        <v>100</v>
      </c>
      <c r="O29" s="62">
        <f>O17</f>
        <v>1048</v>
      </c>
      <c r="P29" s="63">
        <f>(Q29/O29)</f>
        <v>28035.06202290076</v>
      </c>
      <c r="Q29" s="63">
        <f>SUM(Q26:Q28)</f>
        <v>29380745</v>
      </c>
      <c r="R29" s="65">
        <f>(Q29/Q29)*100</f>
        <v>100</v>
      </c>
    </row>
    <row r="30" spans="1:9" ht="12.75">
      <c r="A30" s="3"/>
      <c r="B30" s="4"/>
      <c r="E30" s="46"/>
      <c r="F30" s="4"/>
      <c r="I30" s="42"/>
    </row>
    <row r="31" spans="1:9" ht="12.75">
      <c r="A31" s="5" t="s">
        <v>37</v>
      </c>
      <c r="B31" s="4"/>
      <c r="E31" s="46"/>
      <c r="F31" s="4"/>
      <c r="I31" s="42"/>
    </row>
    <row r="32" spans="1:10" ht="13.5" thickBot="1">
      <c r="A32" s="3"/>
      <c r="B32" s="4"/>
      <c r="E32" s="46"/>
      <c r="F32" s="4"/>
      <c r="I32" s="42"/>
      <c r="J32" s="10"/>
    </row>
    <row r="33" spans="1:11" ht="13.5" thickBot="1">
      <c r="A33" s="3" t="s">
        <v>29</v>
      </c>
      <c r="B33" s="57">
        <f>B20</f>
        <v>3477</v>
      </c>
      <c r="C33" s="7">
        <f>(D33/B33)</f>
        <v>6015.016681046879</v>
      </c>
      <c r="D33" s="7">
        <f>D20</f>
        <v>20914213</v>
      </c>
      <c r="E33" s="60">
        <f>(D33/D36)*100</f>
        <v>52.103939848838834</v>
      </c>
      <c r="F33" s="57">
        <f>F20</f>
        <v>833</v>
      </c>
      <c r="G33" s="7">
        <f>(H33/F33)</f>
        <v>8457.546218487394</v>
      </c>
      <c r="H33" s="7">
        <f>H20</f>
        <v>7045136</v>
      </c>
      <c r="I33" s="60">
        <f>(H33/H36)*100</f>
        <v>41.292212046449414</v>
      </c>
      <c r="J33" s="11" t="s">
        <v>28</v>
      </c>
      <c r="K33" s="14" t="s">
        <v>16</v>
      </c>
    </row>
    <row r="34" spans="1:13" ht="12.75">
      <c r="A34" s="3" t="s">
        <v>30</v>
      </c>
      <c r="B34" s="57">
        <f>B21</f>
        <v>2121</v>
      </c>
      <c r="C34" s="7">
        <f>(D34/B34)</f>
        <v>2062.5101367279585</v>
      </c>
      <c r="D34" s="7">
        <f>D21</f>
        <v>4374584</v>
      </c>
      <c r="E34" s="60">
        <f>(D34/D36)*100</f>
        <v>10.898476629251732</v>
      </c>
      <c r="F34" s="57">
        <f>F21</f>
        <v>23</v>
      </c>
      <c r="G34" s="7">
        <f>(H34/F34)</f>
        <v>6417.217391304348</v>
      </c>
      <c r="H34" s="7">
        <f>H21</f>
        <v>147596</v>
      </c>
      <c r="I34" s="60">
        <f>(H34/H36)*100</f>
        <v>0.865074191500029</v>
      </c>
      <c r="J34" s="15" t="s">
        <v>29</v>
      </c>
      <c r="K34" s="18">
        <f>(M20+Q20)/($M$23+$Q$23)</f>
        <v>0.7156487382127736</v>
      </c>
      <c r="M34" s="26">
        <f>M20+Q20</f>
        <v>64082178</v>
      </c>
    </row>
    <row r="35" spans="1:13" ht="12.75">
      <c r="A35" s="3" t="s">
        <v>31</v>
      </c>
      <c r="B35" s="57">
        <f>B22</f>
        <v>4039</v>
      </c>
      <c r="C35" s="7">
        <f>(D35/B35)</f>
        <v>3676.803911859371</v>
      </c>
      <c r="D35" s="7">
        <f>D22</f>
        <v>14850611</v>
      </c>
      <c r="E35" s="60">
        <f>(D35/D36)*100</f>
        <v>36.99758352190944</v>
      </c>
      <c r="F35" s="57">
        <f>F22</f>
        <v>972</v>
      </c>
      <c r="G35" s="7">
        <f>(H35/F35)</f>
        <v>10153.216049382716</v>
      </c>
      <c r="H35" s="7">
        <f>H22</f>
        <v>9868926</v>
      </c>
      <c r="I35" s="60">
        <f>(H35/H36)*100</f>
        <v>57.84271376205056</v>
      </c>
      <c r="J35" s="16" t="s">
        <v>30</v>
      </c>
      <c r="K35" s="18">
        <f>(M21+Q21)/($M$23+$Q$23)</f>
        <v>0.09523420942006973</v>
      </c>
      <c r="M35" s="26">
        <f>M21+Q21</f>
        <v>8527669</v>
      </c>
    </row>
    <row r="36" spans="1:13" ht="12.75">
      <c r="A36" s="3"/>
      <c r="B36" s="4"/>
      <c r="D36" s="22">
        <f>SUM(D33:D35)</f>
        <v>40139408</v>
      </c>
      <c r="E36" s="46"/>
      <c r="F36" s="4"/>
      <c r="H36" s="22">
        <f>SUM(H33:H35)</f>
        <v>17061658</v>
      </c>
      <c r="I36" s="42"/>
      <c r="J36" s="16" t="s">
        <v>31</v>
      </c>
      <c r="K36" s="18">
        <f>(M22+Q22)/($M$23+$Q$23)</f>
        <v>0.1891170523671567</v>
      </c>
      <c r="M36" s="26">
        <f>M22+Q22</f>
        <v>16934331</v>
      </c>
    </row>
    <row r="37" spans="1:11" ht="13.5" thickBot="1">
      <c r="A37" s="3" t="s">
        <v>29</v>
      </c>
      <c r="B37" s="46">
        <f>(D33+H33)/($D$36+$H$36)</f>
        <v>0.48879069841111006</v>
      </c>
      <c r="D37" s="22">
        <f>D33+H33</f>
        <v>27959349</v>
      </c>
      <c r="E37" s="46"/>
      <c r="F37" s="4"/>
      <c r="I37" s="42"/>
      <c r="J37" s="17" t="s">
        <v>32</v>
      </c>
      <c r="K37" s="66">
        <v>1</v>
      </c>
    </row>
    <row r="38" spans="1:9" ht="12.75">
      <c r="A38" s="3" t="s">
        <v>30</v>
      </c>
      <c r="B38" s="46">
        <f>(D34+H34)/($D$36+$H$36)</f>
        <v>0.07905761756258178</v>
      </c>
      <c r="D38" s="22">
        <f>D34+H34</f>
        <v>4522180</v>
      </c>
      <c r="E38" s="46"/>
      <c r="F38" s="4"/>
      <c r="I38" s="42"/>
    </row>
    <row r="39" spans="1:9" ht="12.75">
      <c r="A39" s="3" t="s">
        <v>31</v>
      </c>
      <c r="B39" s="46">
        <f>(D35+H35)/($D$36+$H$36)</f>
        <v>0.43215168402630816</v>
      </c>
      <c r="D39" s="22">
        <f>D35+H35</f>
        <v>24719537</v>
      </c>
      <c r="E39" s="46"/>
      <c r="F39" s="4"/>
      <c r="I39" s="42"/>
    </row>
    <row r="40" spans="1:9" ht="12.75">
      <c r="A40" s="3" t="s">
        <v>38</v>
      </c>
      <c r="B40" s="46">
        <f>SUM(B37:B39)</f>
        <v>1</v>
      </c>
      <c r="C40" s="75"/>
      <c r="D40" s="75"/>
      <c r="E40" s="46"/>
      <c r="F40" s="4"/>
      <c r="G40" s="75"/>
      <c r="H40" s="75"/>
      <c r="I40" s="42"/>
    </row>
    <row r="41" spans="1:9" ht="13.5" thickBot="1">
      <c r="A41" s="8"/>
      <c r="B41" s="9"/>
      <c r="C41" s="76"/>
      <c r="D41" s="76"/>
      <c r="E41" s="47"/>
      <c r="F41" s="9"/>
      <c r="G41" s="76"/>
      <c r="H41" s="76"/>
      <c r="I41" s="43"/>
    </row>
    <row r="45" spans="1:7" ht="12.75">
      <c r="A45" s="38" t="s">
        <v>10</v>
      </c>
      <c r="E45" s="44" t="s">
        <v>61</v>
      </c>
      <c r="F45" s="126"/>
      <c r="G45" s="126"/>
    </row>
    <row r="46" spans="1:7" ht="12.75">
      <c r="A46" s="3" t="s">
        <v>29</v>
      </c>
      <c r="B46" s="6">
        <f>SUM(C46)/C49</f>
        <v>0.6272198300341509</v>
      </c>
      <c r="C46" s="22">
        <f>SUM(D33+H33+M20+Q20)</f>
        <v>92041527</v>
      </c>
      <c r="E46" s="3" t="s">
        <v>34</v>
      </c>
      <c r="F46" s="44">
        <f>(D26+H26)/($D$29+$H$29)</f>
        <v>0.6238532862307147</v>
      </c>
      <c r="G46" s="26">
        <f>D26+H26</f>
        <v>35685073</v>
      </c>
    </row>
    <row r="47" spans="1:7" ht="12.75">
      <c r="A47" s="3" t="s">
        <v>30</v>
      </c>
      <c r="B47" s="6">
        <f>SUM(C47)/C49</f>
        <v>0.08892859928053273</v>
      </c>
      <c r="C47" s="22">
        <f>SUM(D34+H34+M21+Q21)</f>
        <v>13049849</v>
      </c>
      <c r="E47" s="3" t="s">
        <v>35</v>
      </c>
      <c r="F47" s="44">
        <f>(D27+H27)/($D$29+$H$29)</f>
        <v>0.35067652410533745</v>
      </c>
      <c r="G47" s="26">
        <f>D27+H27</f>
        <v>20059071</v>
      </c>
    </row>
    <row r="48" spans="1:7" ht="12.75">
      <c r="A48" s="3" t="s">
        <v>31</v>
      </c>
      <c r="B48" s="6">
        <f>SUM(C48)/C49</f>
        <v>0.28385157068531636</v>
      </c>
      <c r="C48" s="22">
        <f>SUM(D35+H35+M22+Q22)</f>
        <v>41653868</v>
      </c>
      <c r="E48" s="3" t="s">
        <v>36</v>
      </c>
      <c r="F48" s="44">
        <f>(D28+H28)/($D$29+$H$29)</f>
        <v>0.02547018966394787</v>
      </c>
      <c r="G48" s="26">
        <f>D28+H28</f>
        <v>1456922</v>
      </c>
    </row>
    <row r="49" spans="2:3" ht="12.75">
      <c r="B49" s="44">
        <f>SUM(B46:B48)</f>
        <v>1</v>
      </c>
      <c r="C49" s="22">
        <f>SUM(D36+H36+M23+Q23)</f>
        <v>146745244</v>
      </c>
    </row>
    <row r="54" spans="4:8" ht="12.75">
      <c r="D54" s="22" t="s">
        <v>70</v>
      </c>
      <c r="E54" s="100" t="s">
        <v>66</v>
      </c>
      <c r="F54" t="s">
        <v>67</v>
      </c>
      <c r="G54" t="s">
        <v>37</v>
      </c>
      <c r="H54" s="22" t="s">
        <v>68</v>
      </c>
    </row>
    <row r="55" spans="4:9" ht="12.75">
      <c r="D55" s="26">
        <f>($D$26+$H$26+$M$26+$Q$26)</f>
        <v>55178690</v>
      </c>
      <c r="E55" s="3" t="s">
        <v>69</v>
      </c>
      <c r="F55" s="44">
        <f>($D$26+$H$26+$M$26+$Q$26)/($D$29+$H$29+$M$29+$Q$29)</f>
        <v>0.3760168881520958</v>
      </c>
      <c r="G55" s="44">
        <f>($D$26+$H$26)/($D$29+$H$29)</f>
        <v>0.6238532862307147</v>
      </c>
      <c r="H55" s="44">
        <f>($M$26+$Q$26)/($M$29+$Q$29)</f>
        <v>0.21769831870029563</v>
      </c>
      <c r="I55" s="26">
        <f>($M$26+$Q$26)</f>
        <v>19493617</v>
      </c>
    </row>
    <row r="56" spans="4:9" ht="12.75">
      <c r="D56" s="26">
        <f>($D$27+$H$27+$M$27+$Q$27)</f>
        <v>89662757</v>
      </c>
      <c r="E56" s="3" t="s">
        <v>35</v>
      </c>
      <c r="F56" s="44">
        <f>($D$27+$H$27+$M$27+$Q$27)/($D$29+$H$29+$M$29+$Q$29)</f>
        <v>0.6110096283597444</v>
      </c>
      <c r="G56" s="44">
        <f>($D$27+$H$27)/($D$29+$H$29)</f>
        <v>0.35067652410533745</v>
      </c>
      <c r="H56" s="44">
        <f>($M$27+$Q$27)/($M$29+$Q$29)</f>
        <v>0.7773111279216836</v>
      </c>
      <c r="I56" s="26">
        <f>($M$27+$Q$27)</f>
        <v>69603686</v>
      </c>
    </row>
    <row r="57" spans="4:9" ht="12.75">
      <c r="D57" s="26">
        <f>($D$28+$H$28+$M$28+$Q$28)</f>
        <v>1903797</v>
      </c>
      <c r="E57" s="3" t="s">
        <v>36</v>
      </c>
      <c r="F57" s="44">
        <f>($D$28+$H$28+$M$28+$Q$28)/($D$29+$H$29+$M$29+$Q$29)</f>
        <v>0.01297348348815993</v>
      </c>
      <c r="G57" s="44">
        <f>($D$28+$H$28)/($D$29+$H$29)</f>
        <v>0.02547018966394787</v>
      </c>
      <c r="H57" s="44">
        <f>($M$28+$Q$28)/($M$29+$Q$29)</f>
        <v>0.004990553378020847</v>
      </c>
      <c r="I57" s="26">
        <f>($M$28+$Q$28)</f>
        <v>446875</v>
      </c>
    </row>
  </sheetData>
  <mergeCells count="9">
    <mergeCell ref="K3:N3"/>
    <mergeCell ref="O3:R3"/>
    <mergeCell ref="K8:N8"/>
    <mergeCell ref="O8:R8"/>
    <mergeCell ref="F45:G45"/>
    <mergeCell ref="K18:N18"/>
    <mergeCell ref="O18:R18"/>
    <mergeCell ref="K24:N24"/>
    <mergeCell ref="O24:R24"/>
  </mergeCells>
  <printOptions/>
  <pageMargins left="0.75" right="0.75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 Client</dc:creator>
  <cp:keywords/>
  <dc:description/>
  <cp:lastModifiedBy>UNC</cp:lastModifiedBy>
  <cp:lastPrinted>2005-01-14T15:44:42Z</cp:lastPrinted>
  <dcterms:created xsi:type="dcterms:W3CDTF">2000-12-07T15:13:52Z</dcterms:created>
  <dcterms:modified xsi:type="dcterms:W3CDTF">2005-01-14T16:06:47Z</dcterms:modified>
  <cp:category/>
  <cp:version/>
  <cp:contentType/>
  <cp:contentStatus/>
</cp:coreProperties>
</file>