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9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15" windowWidth="12120" windowHeight="8670" tabRatio="746" activeTab="0"/>
  </bookViews>
  <sheets>
    <sheet name="Chart1TotalEnrollment" sheetId="1" r:id="rId1"/>
    <sheet name="Chart2GP-UGRecvgAid" sheetId="2" r:id="rId2"/>
    <sheet name="Chart3SplitElig_NoNeed" sheetId="3" r:id="rId3"/>
    <sheet name="Chart4TotalAidBySource" sheetId="4" r:id="rId4"/>
    <sheet name="Chart5SplitAidEligGP-GU" sheetId="5" r:id="rId5"/>
    <sheet name="Chart6AidByType" sheetId="6" r:id="rId6"/>
    <sheet name="Chart7UndergradNeedBased" sheetId="7" r:id="rId7"/>
    <sheet name="Chart8InStateFreshmanAid" sheetId="8" r:id="rId8"/>
    <sheet name="Chart9NeedAidBySource" sheetId="9" r:id="rId9"/>
    <sheet name="Profile Graphs Data" sheetId="10" r:id="rId10"/>
    <sheet name="SAO Report Graphs Data" sheetId="11" r:id="rId11"/>
    <sheet name="Need Graphs Data" sheetId="12" r:id="rId12"/>
  </sheets>
  <externalReferences>
    <externalReference r:id="rId15"/>
  </externalReferences>
  <definedNames>
    <definedName name="AllStu_Elig_Num_Total">'[1]ChartData'!$D$14</definedName>
    <definedName name="AllStu_Enroll_Grad">'[1]GradProf'!$B$2</definedName>
    <definedName name="AllStu_Enroll_GradProf">'[1]GradProf'!$B$1</definedName>
    <definedName name="AllStu_Enroll_Prof">'[1]GradProf'!$B$3</definedName>
    <definedName name="AllStu_Enroll_Total">'[1]AllStudents'!$B$2</definedName>
    <definedName name="AllStu_Enroll_UGrad">'[1]Undergrad'!$B$1</definedName>
    <definedName name="AllStu_InElig_Num_Total">'[1]ChartData'!$R$5</definedName>
    <definedName name="AllStu_Total_RecvingAid">'[1]ChartData'!$S$5</definedName>
    <definedName name="Cntld_Acad_Ugrad_Schol_Tot_noneed">#REF!</definedName>
    <definedName name="Cntld_Dept_Ugrad_Schol_Tot_noneed">#REF!</definedName>
    <definedName name="Cntld_Fed_Funds_Schol_Tot">#REF!</definedName>
    <definedName name="Cntld_Fed_Funds_Tot_Grants">#REF!</definedName>
    <definedName name="Cntld_Fed_Funds_Tot_Loans">#REF!</definedName>
    <definedName name="Cntld_Gen_Ugrad_Schol_Tot_need">#REF!</definedName>
    <definedName name="Cntld_Grad_AsstshpAwd_Tot">#REF!</definedName>
    <definedName name="Cntld_GradProf_Sch_Schol_Tot">#REF!</definedName>
    <definedName name="Cntld_Grants_Total">#REF!</definedName>
    <definedName name="Cntld_HP_Schols">#REF!</definedName>
    <definedName name="Cntld_Johnston_Award_Prog">#REF!</definedName>
    <definedName name="Cntld_Loans_Total">#REF!</definedName>
    <definedName name="Cntld_Othr_Disting_Schol_need">#REF!</definedName>
    <definedName name="Cntld_Restricted_Schols_noneed">#REF!</definedName>
    <definedName name="Cntld_ScholAwd_Univ_Funds_Total">#REF!</definedName>
    <definedName name="Cntld_State_Funds_Grants_Tots">#REF!</definedName>
    <definedName name="Cntld_Total_ScholsAwards">#REF!</definedName>
    <definedName name="Cntld_Tuit_Remiss_Waivers_Tot">#REF!</definedName>
    <definedName name="Cntld_Univ_Funds_Schol_Tot">#REF!</definedName>
    <definedName name="Cntld_Univ_Funds_Tot_Grants">#REF!</definedName>
    <definedName name="Cntld_Univ_Funds_Tot_Loans">#REF!</definedName>
    <definedName name="Cntld_Whitehead_Schol_need">#REF!</definedName>
    <definedName name="Cntld_WorkStudy_Tot">#REF!</definedName>
    <definedName name="GP_AidElig_Num_Total">'[1]GradProf'!$B$8</definedName>
    <definedName name="GP_AidInElig_Num_Total">'[1]GradProf'!$B$9</definedName>
    <definedName name="GP_ElAndInEl_Total_RecvingAid">'[1]ChartData'!$S$4</definedName>
    <definedName name="GP_Elig_Amt_TotFed">'[1]GradProf'!$D$80+'[1]GradProf'!$H$80</definedName>
    <definedName name="GP_Elig_Amt_TotGrantSch">'[1]GradProf'!$D$86+'[1]GradProf'!$H$86</definedName>
    <definedName name="GP_Elig_Amt_TotLoan">'[1]GradProf'!$D$87+'[1]GradProf'!$H$87</definedName>
    <definedName name="GP_Elig_Amt_TotPrivInst">'[1]GradProf'!$D$82+'[1]GradProf'!$H$82</definedName>
    <definedName name="GP_Elig_Amt_TotState">'[1]GradProf'!$D$81+'[1]GradProf'!$H$81</definedName>
    <definedName name="GP_Elig_Amt_TotWkStdy">'[1]GradProf'!$D$88+'[1]GradProf'!$H$88</definedName>
    <definedName name="GP_Elig_NRes_Amt_SourceTotFed">'[1]GradProf'!$H$80</definedName>
    <definedName name="GP_Elig_NRes_Amt_SourceTotPrivInst">'[1]GradProf'!$H$82</definedName>
    <definedName name="GP_Elig_NRes_Amt_SourceTotState">'[1]GradProf'!$H$81</definedName>
    <definedName name="GP_Elig_NRes_Amt_TotAid">'[1]GradProf'!$H$89</definedName>
    <definedName name="GP_Elig_NRes_Amt_TypeTotLoan">'[1]GradProf'!$H$87</definedName>
    <definedName name="GP_Elig_NRes_Amt_TypeTotScholGrant">'[1]GradProf'!$H$86</definedName>
    <definedName name="GP_Elig_NRes_Amt_TypeTotWS">'[1]GradProf'!$H$88</definedName>
    <definedName name="GP_Elig_NRes_Num_AmIndian">'[1]GradProf'!$F$54</definedName>
    <definedName name="GP_Elig_NRes_Num_Asian">'[1]GradProf'!$F$51</definedName>
    <definedName name="GP_Elig_NRes_Num_Black">'[1]GradProf'!$F$52</definedName>
    <definedName name="GP_Elig_NRes_Num_Depend">'[1]GradProf'!$F$43</definedName>
    <definedName name="GP_Elig_NRes_Num_DepUnk">'[1]GradProf'!$F$45</definedName>
    <definedName name="GP_Elig_NRes_Num_EthUnk">'[1]GradProf'!$F$56</definedName>
    <definedName name="GP_Elig_NRes_Num_Female">'[1]GradProf'!$F$48</definedName>
    <definedName name="GP_Elig_NRes_Num_FullTime">'[1]GradProf'!$F$58</definedName>
    <definedName name="GP_Elig_NRes_Num_Grad">'[1]GradProf'!$F$61</definedName>
    <definedName name="GP_Elig_NRes_Num_GradProfStatUnk">'[1]GradProf'!$F$63</definedName>
    <definedName name="GP_Elig_NRes_Num_Hisp">'[1]GradProf'!$F$53</definedName>
    <definedName name="GP_Elig_NRes_Num_Indep">'[1]GradProf'!$F$44</definedName>
    <definedName name="GP_Elig_NRes_Num_Male">'[1]GradProf'!$F$47</definedName>
    <definedName name="GP_Elig_NRes_Num_PartTime">'[1]GradProf'!$F$59</definedName>
    <definedName name="GP_Elig_NRes_Num_Prof">'[1]GradProf'!$F$62</definedName>
    <definedName name="GP_Elig_NRes_Num_SexUnk">'[1]GradProf'!$F$49</definedName>
    <definedName name="GP_Elig_NRes_Num_Total">'[1]GradProf'!$F$41</definedName>
    <definedName name="GP_Elig_NRes_Num_White">'[1]GradProf'!$F$55</definedName>
    <definedName name="GP_Elig_Num_FedGrants">'[1]GradProf'!$B$70+'[1]GradProf'!$F$70</definedName>
    <definedName name="GP_Elig_Num_FedLoans">'[1]GradProf'!$B$73+'[1]GradProf'!$F$73</definedName>
    <definedName name="GP_Elig_Num_InstPrivSchGrant">'[1]GradProf'!$B$72+'[1]GradProf'!$F$72</definedName>
    <definedName name="GP_Elig_Num_NonFedLoans">'[1]GradProf'!$B$75+'[1]GradProf'!$F$75</definedName>
    <definedName name="GP_Elig_Num_StateSchGrant">'[1]GradProf'!$B$71+'[1]GradProf'!$F$71</definedName>
    <definedName name="GP_Elig_Num_Total">'[1]ChartData'!$D$13</definedName>
    <definedName name="GP_Elig_Num_TotRecvgAid">'[1]GradProf'!$B$77+'[1]GradProf'!$F$77</definedName>
    <definedName name="GP_Elig_Num_WS">'[1]GradProf'!$B$76+'[1]GradProf'!$F$76</definedName>
    <definedName name="GP_Elig_Res_Amt_SourceTotFed">'[1]GradProf'!$D$80</definedName>
    <definedName name="GP_Elig_Res_Amt_SourceTotPrivInst">'[1]GradProf'!$D$82</definedName>
    <definedName name="GP_Elig_Res_Amt_SourceTotState">'[1]GradProf'!$D$81</definedName>
    <definedName name="GP_Elig_Res_Amt_TotAid">'[1]GradProf'!$D$89</definedName>
    <definedName name="GP_Elig_Res_Amt_TypeTotLoan">'[1]GradProf'!$D$87</definedName>
    <definedName name="GP_Elig_Res_Amt_TypeTotScholGrant">'[1]GradProf'!$D$86</definedName>
    <definedName name="GP_Elig_Res_Amt_TypeTotWS">'[1]GradProf'!$D$88</definedName>
    <definedName name="GP_Elig_Res_Num_AmIndian">'[1]GradProf'!$B$54</definedName>
    <definedName name="GP_Elig_Res_Num_Asian">'[1]GradProf'!$B$51</definedName>
    <definedName name="GP_Elig_Res_Num_Black">'[1]GradProf'!$B$52</definedName>
    <definedName name="GP_Elig_Res_Num_Depend">'[1]GradProf'!$B$43</definedName>
    <definedName name="GP_Elig_Res_Num_DepUnk">'[1]GradProf'!$B$45</definedName>
    <definedName name="GP_Elig_Res_Num_EthUnk">'[1]GradProf'!$B$56</definedName>
    <definedName name="GP_Elig_Res_Num_Female">'[1]GradProf'!$B$48</definedName>
    <definedName name="GP_Elig_Res_Num_FullTime">'[1]GradProf'!$B$58</definedName>
    <definedName name="GP_Elig_Res_Num_Grad">'[1]GradProf'!$B$61</definedName>
    <definedName name="GP_Elig_Res_Num_GradProfStatUnk">'[1]GradProf'!$B$63</definedName>
    <definedName name="GP_Elig_Res_Num_Hisp">'[1]GradProf'!$B$53</definedName>
    <definedName name="GP_Elig_Res_Num_Indep">'[1]GradProf'!$B$44</definedName>
    <definedName name="GP_Elig_Res_Num_Male">'[1]GradProf'!$B$47</definedName>
    <definedName name="GP_Elig_Res_Num_PartTime">'[1]GradProf'!$B$59</definedName>
    <definedName name="GP_Elig_Res_Num_Prof">'[1]GradProf'!$B$62</definedName>
    <definedName name="GP_Elig_Res_Num_SexUnk">'[1]GradProf'!$B$49</definedName>
    <definedName name="GP_Elig_Res_Num_Total">'[1]GradProf'!$B$41</definedName>
    <definedName name="GP_Elig_Res_Num_White">'[1]GradProf'!$B$55</definedName>
    <definedName name="GP_InElig_NRes_Num_AmIndian">'[1]GradProf'!$N$54</definedName>
    <definedName name="GP_InElig_NRes_Num_Asian">'[1]GradProf'!$N$51</definedName>
    <definedName name="GP_InElig_NRes_Num_Black">'[1]GradProf'!$N$52</definedName>
    <definedName name="GP_InElig_NRes_Num_Depend">'[1]GradProf'!$N$43</definedName>
    <definedName name="GP_InElig_NRes_Num_DepUnk">'[1]GradProf'!$N$45</definedName>
    <definedName name="GP_InElig_NRes_Num_EthUnk">'[1]GradProf'!$N$56</definedName>
    <definedName name="GP_InElig_NRes_Num_Female">'[1]GradProf'!$N$48</definedName>
    <definedName name="GP_InElig_NRes_Num_FullTime">'[1]GradProf'!$N$58</definedName>
    <definedName name="GP_InElig_NRes_Num_Grad">'[1]GradProf'!$N$61</definedName>
    <definedName name="GP_InElig_NRes_Num_GradProfUnk">'[1]GradProf'!$N$63</definedName>
    <definedName name="GP_InElig_NRes_Num_Hisp">'[1]GradProf'!$N$53</definedName>
    <definedName name="GP_InElig_NRes_Num_Indep">'[1]GradProf'!$N$44</definedName>
    <definedName name="GP_InElig_NRes_Num_Male">'[1]GradProf'!$N$47</definedName>
    <definedName name="GP_InElig_NRes_Num_PartTime">'[1]GradProf'!$N$59</definedName>
    <definedName name="GP_InElig_NRes_Num_Prof">'[1]GradProf'!$N$62</definedName>
    <definedName name="GP_InElig_NRes_Num_SexUnk">'[1]GradProf'!$N$49</definedName>
    <definedName name="GP_InElig_NRes_Num_Total">'[1]GradProf'!$N$41</definedName>
    <definedName name="GP_InElig_NRes_Num_White">'[1]GradProf'!$N$55</definedName>
    <definedName name="GP_InElig_Num_FedGrants">'[1]GradProf'!$J$70+'[1]GradProf'!$N$70</definedName>
    <definedName name="GP_InElig_Num_FedLoans">'[1]GradProf'!$J$73+'[1]GradProf'!$N$73</definedName>
    <definedName name="GP_InElig_Num_InstPrivSchGrants">'[1]GradProf'!$J$72+'[1]GradProf'!$N$72</definedName>
    <definedName name="GP_InElig_Num_NonFedLoans">'[1]GradProf'!$J$75+'[1]GradProf'!$N$75</definedName>
    <definedName name="GP_InElig_Num_StateSchGrants">'[1]GradProf'!$J$71+'[1]GradProf'!$N$71</definedName>
    <definedName name="GP_InElig_Num_TotRecvgAid">'[1]GradProf'!$J$77+'[1]GradProf'!$N$77</definedName>
    <definedName name="GP_InElig_Num_WS">'[1]GradProf'!$J$76+'[1]GradProf'!$N$76</definedName>
    <definedName name="GP_InElig_Res_Num_AmIndian">'[1]GradProf'!$J$54</definedName>
    <definedName name="GP_InElig_Res_Num_Asian">'[1]GradProf'!$J$51</definedName>
    <definedName name="GP_InElig_Res_Num_Black">'[1]GradProf'!$J$52</definedName>
    <definedName name="GP_InElig_Res_Num_Depend">'[1]GradProf'!$J$43</definedName>
    <definedName name="GP_InElig_Res_Num_DepUnk">'[1]GradProf'!$J$45</definedName>
    <definedName name="GP_InElig_Res_Num_EthUnk">'[1]GradProf'!$J$56</definedName>
    <definedName name="GP_InElig_Res_Num_Female">'[1]GradProf'!$J$48</definedName>
    <definedName name="GP_InElig_Res_Num_FullTime">'[1]GradProf'!$J$58</definedName>
    <definedName name="GP_InElig_Res_Num_Grad">'[1]GradProf'!$J$61</definedName>
    <definedName name="GP_InElig_Res_Num_GradProfUnk">'[1]GradProf'!$J$63</definedName>
    <definedName name="GP_InElig_Res_Num_Hisp">'[1]GradProf'!$J$53</definedName>
    <definedName name="GP_InElig_Res_Num_Indep">'[1]GradProf'!$J$44</definedName>
    <definedName name="GP_InElig_Res_Num_Male">'[1]GradProf'!$J$47</definedName>
    <definedName name="GP_InElig_Res_Num_PartTime">'[1]GradProf'!$J$59</definedName>
    <definedName name="GP_InElig_Res_Num_Prof">'[1]GradProf'!$J$62</definedName>
    <definedName name="GP_InElig_Res_Num_SexUnk">'[1]GradProf'!$J$49</definedName>
    <definedName name="GP_InElig_Res_Num_Total">'[1]GradProf'!$J$41</definedName>
    <definedName name="GP_InElig_Res_Num_White">'[1]GradProf'!$J$55</definedName>
    <definedName name="GP_Num_TotRecvingAid">'[1]GradProf'!$B$7</definedName>
    <definedName name="_xlnm.Print_Area" localSheetId="1">'Chart2GP-UGRecvgAid'!$A$1:$O$32</definedName>
    <definedName name="_xlnm.Print_Area" localSheetId="5">'Chart6AidByType'!$A$1:$O$30</definedName>
    <definedName name="_xlnm.Print_Area" localSheetId="9">'Profile Graphs Data'!$A$1:$G$45</definedName>
    <definedName name="_xlnm.Print_Area" localSheetId="10">'SAO Report Graphs Data'!$A$2:$F$30</definedName>
    <definedName name="Tot_Funds_Awded_by_SAO">#REF!</definedName>
    <definedName name="Total_Awds_Outside_Sources">#REF!</definedName>
    <definedName name="Total_Awds_UCntld_Sources">#REF!</definedName>
    <definedName name="UG_AidElig_Num_Total">'[1]Undergrad'!$B$6</definedName>
    <definedName name="UG_AidInElig_Num_Total">'[1]Undergrad'!$B$7</definedName>
    <definedName name="UG_ElAndInEl_Total_RecvingAid">'[1]ChartData'!$S$3</definedName>
    <definedName name="UG_Elig_Amt_TotFed">'[1]Undergrad'!$D$80+'[1]Undergrad'!$H$80</definedName>
    <definedName name="UG_Elig_Amt_TotGrantSch">'[1]Undergrad'!$D$86+'[1]Undergrad'!$H$86</definedName>
    <definedName name="UG_Elig_Amt_TotLoan">'[1]Undergrad'!$D$87+'[1]Undergrad'!$H$87</definedName>
    <definedName name="UG_Elig_Amt_TotPrivInst">'[1]Undergrad'!$D$82+'[1]Undergrad'!$H$82</definedName>
    <definedName name="UG_Elig_Amt_TotState">'[1]Undergrad'!$D$81+'[1]Undergrad'!$H$81</definedName>
    <definedName name="UG_Elig_Amt_TotWkStdy">'[1]Undergrad'!$D$88+'[1]Undergrad'!$H$88</definedName>
    <definedName name="UG_Elig_NRes_Amt_SourceTotFed">'[1]Undergrad'!$H$80</definedName>
    <definedName name="UG_Elig_NRes_Amt_SourceTotPrivState">'[1]Undergrad'!$H$82</definedName>
    <definedName name="UG_Elig_NRes_Amt_SourceTotState">'[1]Undergrad'!$H$81</definedName>
    <definedName name="UG_Elig_NRes_Amt_TotAid">'[1]Undergrad'!$H$89</definedName>
    <definedName name="UG_Elig_NRes_Amt_TypeTotLoan">'[1]Undergrad'!$H$87</definedName>
    <definedName name="UG_Elig_NRes_Amt_TypeTotScholGrant">'[1]Undergrad'!$H$86</definedName>
    <definedName name="UG_Elig_NRes_Amt_TypeTotWS">'[1]Undergrad'!$H$88</definedName>
    <definedName name="UG_Elig_NRes_Num_AmIndian">'[1]Undergrad'!$F$51</definedName>
    <definedName name="UG_Elig_NRes_Num_Asian">'[1]Undergrad'!$F$48</definedName>
    <definedName name="UG_Elig_NRes_Num_Black">'[1]Undergrad'!$F$49</definedName>
    <definedName name="UG_Elig_NRes_Num_ClassOther">'[1]Undergrad'!$F$62</definedName>
    <definedName name="UG_Elig_NRes_Num_Depend">'[1]Undergrad'!$F$41</definedName>
    <definedName name="UG_Elig_NRes_Num_DepUnk">'[1]Undergrad'!$F$43</definedName>
    <definedName name="UG_Elig_NRes_Num_EthUnk">'[1]Undergrad'!$F$53</definedName>
    <definedName name="UG_Elig_NRes_Num_Female">'[1]Undergrad'!$F$46</definedName>
    <definedName name="UG_Elig_NRes_Num_Freshman">'[1]Undergrad'!$F$58</definedName>
    <definedName name="UG_Elig_NRes_Num_FullTime">'[1]Undergrad'!$F$55</definedName>
    <definedName name="UG_Elig_NRes_Num_Hisp">'[1]Undergrad'!$F$50</definedName>
    <definedName name="UG_Elig_NRes_Num_Indep">'[1]Undergrad'!$F$42</definedName>
    <definedName name="UG_Elig_NRes_Num_Jr">'[1]Undergrad'!$F$60</definedName>
    <definedName name="UG_Elig_NRes_Num_Male">'[1]Undergrad'!$F$45</definedName>
    <definedName name="UG_Elig_NRes_Num_PartTime">'[1]Undergrad'!$F$56</definedName>
    <definedName name="UG_Elig_NRes_Num_Soph">'[1]Undergrad'!$F$59</definedName>
    <definedName name="UG_Elig_NRes_Num_Sr">'[1]Undergrad'!$F$61</definedName>
    <definedName name="UG_Elig_NRes_Num_Total">'[1]Undergrad'!$F$39</definedName>
    <definedName name="UG_Elig_NRes_Num_White">'[1]Undergrad'!$F$52</definedName>
    <definedName name="UG_Elig_Num_FedGrants">'[1]Undergrad'!$B$70+'[1]Undergrad'!$F$70</definedName>
    <definedName name="UG_Elig_Num_FedLoans">'[1]Undergrad'!$B$73+'[1]Undergrad'!$F$73</definedName>
    <definedName name="UG_Elig_Num_InstPrivSchGrant">'[1]Undergrad'!$B$72+'[1]Undergrad'!$F$72</definedName>
    <definedName name="UG_Elig_Num_NonFedLoans">'[1]Undergrad'!$B$75+'[1]Undergrad'!$F$75</definedName>
    <definedName name="UG_Elig_Num_StateSchGrant">'[1]Undergrad'!$B$71+'[1]Undergrad'!$F$71</definedName>
    <definedName name="UG_Elig_Num_Total">'[1]ChartData'!$D$12</definedName>
    <definedName name="UG_Elig_Num_TotRecvgAid">'[1]Undergrad'!$B$77+'[1]Undergrad'!$F$77</definedName>
    <definedName name="UG_Elig_Num_WS">'[1]Undergrad'!$B$76+'[1]Undergrad'!$F$76</definedName>
    <definedName name="UG_Elig_Res_Amt_SourceTotFed">'[1]Undergrad'!$D$80</definedName>
    <definedName name="UG_Elig_Res_Amt_SourceTotPrivInst">'[1]Undergrad'!$D$82</definedName>
    <definedName name="UG_Elig_Res_Amt_SourceTotState">'[1]Undergrad'!$D$81</definedName>
    <definedName name="UG_Elig_Res_Amt_TotAid">'[1]Undergrad'!$D$89</definedName>
    <definedName name="UG_Elig_Res_Amt_TypeTotLoan">'[1]Undergrad'!$D$87</definedName>
    <definedName name="UG_Elig_Res_Amt_TypeTotScholGrant">'[1]Undergrad'!$D$86</definedName>
    <definedName name="UG_Elig_Res_Amt_TypeTotWS">'[1]Undergrad'!$D$88</definedName>
    <definedName name="UG_Elig_Res_Num_AmIndian">'[1]Undergrad'!$B$51</definedName>
    <definedName name="UG_Elig_Res_Num_Asian">'[1]Undergrad'!$B$48</definedName>
    <definedName name="UG_Elig_Res_Num_Black">'[1]Undergrad'!$B$49</definedName>
    <definedName name="UG_Elig_Res_Num_ClassOther">'[1]Undergrad'!$B$62</definedName>
    <definedName name="UG_Elig_Res_Num_Depend">'[1]Undergrad'!$B$41</definedName>
    <definedName name="UG_Elig_Res_Num_DepUnk">'[1]Undergrad'!$B$43</definedName>
    <definedName name="UG_Elig_Res_Num_EthUnk">'[1]Undergrad'!$B$53</definedName>
    <definedName name="UG_Elig_Res_Num_Female">'[1]Undergrad'!$B$46</definedName>
    <definedName name="UG_Elig_Res_Num_Freshman">'[1]Undergrad'!$B$58</definedName>
    <definedName name="UG_Elig_Res_Num_FullTime">'[1]Undergrad'!$B$55</definedName>
    <definedName name="UG_Elig_Res_Num_Hisp">'[1]Undergrad'!$B$50</definedName>
    <definedName name="UG_Elig_Res_Num_Indep">'[1]Undergrad'!$B$42</definedName>
    <definedName name="UG_Elig_Res_Num_Jr">'[1]Undergrad'!$B$60</definedName>
    <definedName name="UG_Elig_Res_Num_Male">'[1]Undergrad'!$B$45</definedName>
    <definedName name="UG_Elig_Res_Num_PartTime">'[1]Undergrad'!$B$56</definedName>
    <definedName name="UG_Elig_Res_Num_Soph">'[1]Undergrad'!$B$59</definedName>
    <definedName name="UG_Elig_Res_Num_Sr">'[1]Undergrad'!$B$61</definedName>
    <definedName name="UG_Elig_Res_Num_Total">'[1]Undergrad'!$B$39</definedName>
    <definedName name="UG_Elig_Res_Num_White">'[1]Undergrad'!$B$52</definedName>
    <definedName name="UG_InElig_NRes_Num_AmIndian">'[1]Undergrad'!$N$51</definedName>
    <definedName name="UG_InElig_NRes_Num_Asian">'[1]Undergrad'!$N$48</definedName>
    <definedName name="UG_InElig_NRes_Num_Black">'[1]Undergrad'!$N$49</definedName>
    <definedName name="UG_InElig_NRes_Num_ClassOther">'[1]Undergrad'!$N$62</definedName>
    <definedName name="UG_InElig_NRes_Num_Depend">'[1]Undergrad'!$N$41</definedName>
    <definedName name="UG_InElig_NRes_Num_DepUnk">'[1]Undergrad'!$N$43</definedName>
    <definedName name="UG_InElig_NRes_Num_EthUnk">'[1]Undergrad'!$N$53</definedName>
    <definedName name="UG_InElig_NRes_Num_Female">'[1]Undergrad'!$N$46</definedName>
    <definedName name="UG_InElig_NRes_Num_Freshman">'[1]Undergrad'!$N$58</definedName>
    <definedName name="UG_InElig_NRes_Num_FullTime">'[1]Undergrad'!$N$55</definedName>
    <definedName name="UG_InElig_NRes_Num_Hisp">'[1]Undergrad'!$N$50</definedName>
    <definedName name="UG_InElig_NRes_Num_Indep">'[1]Undergrad'!$N$42</definedName>
    <definedName name="UG_InElig_NRes_Num_Jr">'[1]Undergrad'!$N$60</definedName>
    <definedName name="UG_InElig_NRes_Num_Male">'[1]Undergrad'!$N$45</definedName>
    <definedName name="UG_InElig_NRes_Num_PartTime">'[1]Undergrad'!$N$56</definedName>
    <definedName name="UG_InElig_NRes_Num_Soph">'[1]Undergrad'!$N$59</definedName>
    <definedName name="UG_InElig_NRes_Num_Sr">'[1]Undergrad'!$N$61</definedName>
    <definedName name="UG_InElig_NRes_Num_Total">'[1]Undergrad'!$N$39</definedName>
    <definedName name="UG_InElig_NRes_Num_White">'[1]Undergrad'!$N$52</definedName>
    <definedName name="UG_InElig_Num_FedGrants">'[1]Undergrad'!$J$70+'[1]Undergrad'!$N$70</definedName>
    <definedName name="UG_InElig_Num_FedLoans">'[1]Undergrad'!$J$73+'[1]Undergrad'!$N$73</definedName>
    <definedName name="UG_InElig_Num_InstPrivSchGrants">'[1]Undergrad'!$J$72+'[1]Undergrad'!$N$72</definedName>
    <definedName name="UG_InElig_Num_NonFedLoans">'[1]Undergrad'!$J$75+'[1]Undergrad'!$N$75</definedName>
    <definedName name="UG_InElig_Num_StateSchGrants">'[1]Undergrad'!$J$71+'[1]Undergrad'!$N$71</definedName>
    <definedName name="UG_InElig_Num_TotRecvgAid">'[1]Undergrad'!$J$77+'[1]Undergrad'!$N$77</definedName>
    <definedName name="UG_InElig_Num_WS">'[1]Undergrad'!$J$76+'[1]Undergrad'!$N$76</definedName>
    <definedName name="UG_InElig_Res_ClassOther">'[1]Undergrad'!$J$62</definedName>
    <definedName name="UG_InElig_Res_Num_AmIndian">'[1]Undergrad'!$J$51</definedName>
    <definedName name="UG_InElig_Res_Num_Asian">'[1]Undergrad'!$J$48</definedName>
    <definedName name="UG_InElig_Res_Num_Black">'[1]Undergrad'!$J$49</definedName>
    <definedName name="UG_InElig_Res_Num_Depend">'[1]Undergrad'!$J$41</definedName>
    <definedName name="UG_InElig_Res_Num_DepUnk">'[1]Undergrad'!$J$43</definedName>
    <definedName name="UG_InElig_Res_Num_EthUnk">'[1]Undergrad'!$J$53</definedName>
    <definedName name="UG_InElig_Res_Num_Female">'[1]Undergrad'!$J$46</definedName>
    <definedName name="UG_InElig_Res_Num_Freshman">'[1]Undergrad'!$J$58</definedName>
    <definedName name="UG_InElig_Res_Num_FullTime">'[1]Undergrad'!$J$55</definedName>
    <definedName name="UG_InElig_Res_Num_Hisp">'[1]Undergrad'!$J$50</definedName>
    <definedName name="UG_InElig_Res_Num_Indep">'[1]Undergrad'!$J$42</definedName>
    <definedName name="UG_InElig_Res_Num_Jr">'[1]Undergrad'!$J$60</definedName>
    <definedName name="UG_InElig_Res_Num_Male">'[1]Undergrad'!$J$45</definedName>
    <definedName name="UG_InElig_Res_Num_PartTime">'[1]Undergrad'!$J$56</definedName>
    <definedName name="UG_InElig_Res_Num_Soph">'[1]Undergrad'!$J$59</definedName>
    <definedName name="UG_InElig_Res_Num_Sr">'[1]Undergrad'!$J$61</definedName>
    <definedName name="UG_InElig_Res_Num_Total">'[1]Undergrad'!$J$39</definedName>
    <definedName name="UG_InElig_Res_Num_White">'[1]Undergrad'!$J$52</definedName>
    <definedName name="UG_Num_TotRecvingAid">'[1]Undergrad'!$B$5</definedName>
    <definedName name="UnCntld_Fed_Fam_Ed_Loans">#REF!</definedName>
    <definedName name="UnCntld_Foundation_Schol">#REF!</definedName>
    <definedName name="UnCntld_Loans_Tot">#REF!</definedName>
    <definedName name="UnCntld_Natl_Achiev_Schol">#REF!</definedName>
    <definedName name="UnCntld_Natl_Merit_Schol">#REF!</definedName>
    <definedName name="UnCntld_NC_Nurs_Schol">#REF!</definedName>
    <definedName name="UnCntld_NC_Teach_Fell_Awds">#REF!</definedName>
    <definedName name="UnCntld_Othr_Loans">#REF!</definedName>
    <definedName name="UnCntld_Othr_State_Schol">#REF!</definedName>
    <definedName name="UnCntld_Schol_Tot">#REF!</definedName>
    <definedName name="UnCntld_Var_Sponsored_Schol">#REF!</definedName>
  </definedNames>
  <calcPr fullCalcOnLoad="1"/>
</workbook>
</file>

<file path=xl/sharedStrings.xml><?xml version="1.0" encoding="utf-8"?>
<sst xmlns="http://schemas.openxmlformats.org/spreadsheetml/2006/main" count="242" uniqueCount="70">
  <si>
    <t>Students Not Receiving Aid</t>
  </si>
  <si>
    <t>All Students Receiving Aid</t>
  </si>
  <si>
    <t>Students Receiving Need-Based Aid</t>
  </si>
  <si>
    <t>Students Receiving NonNeed-Based Aid</t>
  </si>
  <si>
    <t>Need-Based Aid</t>
  </si>
  <si>
    <t>NonNeed-Based Aid</t>
  </si>
  <si>
    <t>UG Students Receiving Aid</t>
  </si>
  <si>
    <t>G &amp; P Students Receiving Aid</t>
  </si>
  <si>
    <t>&lt;-UG Not receiving need-based aid</t>
  </si>
  <si>
    <t>Chart 7 Data Per Shirley</t>
  </si>
  <si>
    <t>Grants &amp; Scholarships</t>
  </si>
  <si>
    <t>Total Aid for All Need Eligible Students</t>
  </si>
  <si>
    <t>Residents</t>
  </si>
  <si>
    <t>Non-Residents</t>
  </si>
  <si>
    <t>Number</t>
  </si>
  <si>
    <t>Average</t>
  </si>
  <si>
    <t>Amount</t>
  </si>
  <si>
    <t>Percent</t>
  </si>
  <si>
    <t>Total Academic Year Cost</t>
  </si>
  <si>
    <t>Total Academic Year EFC</t>
  </si>
  <si>
    <t>Total Academic Year  Need</t>
  </si>
  <si>
    <t>Total Federal Grant Aid</t>
  </si>
  <si>
    <t>Total State Scholarships/Grants</t>
  </si>
  <si>
    <t>Total Inst./Priv. Schol./Grants</t>
  </si>
  <si>
    <t>Total Federal Loans (Includes Plus)</t>
  </si>
  <si>
    <t>Total Federal Loans (Excludes Plus)</t>
  </si>
  <si>
    <t>Total Other Student Loans</t>
  </si>
  <si>
    <t>Total Federal Work Study</t>
  </si>
  <si>
    <t>Total Aid Received</t>
  </si>
  <si>
    <t>Total by Source of Aid</t>
  </si>
  <si>
    <t>Total Federal</t>
  </si>
  <si>
    <t>Total State</t>
  </si>
  <si>
    <t>Total Private/Inst</t>
  </si>
  <si>
    <t>Grand Total</t>
  </si>
  <si>
    <t>Total by Type of Aid</t>
  </si>
  <si>
    <t>Total Grants/Schol</t>
  </si>
  <si>
    <t>Total Loans</t>
  </si>
  <si>
    <t>Total Work Study</t>
  </si>
  <si>
    <t>UG</t>
  </si>
  <si>
    <t>Total</t>
  </si>
  <si>
    <t>UG Needy Student Aid</t>
  </si>
  <si>
    <t>GR needy</t>
  </si>
  <si>
    <t>Students Awarded Aid</t>
  </si>
  <si>
    <t>Students Receiving Aid</t>
  </si>
  <si>
    <t>Undergraduate</t>
  </si>
  <si>
    <t>Ug</t>
  </si>
  <si>
    <t>Graduate and Professional</t>
  </si>
  <si>
    <t>GR</t>
  </si>
  <si>
    <t>Not Receiving Aid</t>
  </si>
  <si>
    <t>Gr/PR</t>
  </si>
  <si>
    <t>Total Loans (incl. PLUS)</t>
  </si>
  <si>
    <t>Total State Student Loans</t>
  </si>
  <si>
    <t>Total Aid Recived</t>
  </si>
  <si>
    <t>Students Received Aid</t>
  </si>
  <si>
    <t>Work-Study</t>
  </si>
  <si>
    <t>Loans</t>
  </si>
  <si>
    <t>ug</t>
  </si>
  <si>
    <t>grad</t>
  </si>
  <si>
    <t xml:space="preserve">all students </t>
  </si>
  <si>
    <t>total</t>
  </si>
  <si>
    <t>n/a</t>
  </si>
  <si>
    <t>Percentages of Enrolled Students Receiving Any Aid in 2001-2002</t>
  </si>
  <si>
    <t>Total Student Population = 25,464</t>
  </si>
  <si>
    <t>Need-Based Aid Distributed to Students, by Type
2001-2002</t>
  </si>
  <si>
    <t>2001-2002 GR &amp; PR Enrollment</t>
  </si>
  <si>
    <t>2001-2002 UG Enrollment</t>
  </si>
  <si>
    <t>2001-2002 Enrollment</t>
  </si>
  <si>
    <t>GRAD/PROF TOTAL</t>
  </si>
  <si>
    <t>TOTAL ugONLY</t>
  </si>
  <si>
    <t xml:space="preserve">Total Student Population Receiving Aid = 12,687  (50%)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</si>
</sst>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0000"/>
    <numFmt numFmtId="168" formatCode="#,##0.00000000"/>
    <numFmt numFmtId="169" formatCode="0.00000000"/>
    <numFmt numFmtId="170" formatCode="#,##0.0"/>
    <numFmt numFmtId="171" formatCode="00000"/>
    <numFmt numFmtId="172" formatCode="\t\r\u\n\c\(&quot;$&quot;#,##0\)"/>
    <numFmt numFmtId="173" formatCode="\=\t\r\u\n\c\(&quot;$&quot;#,##0\)"/>
  </numFmts>
  <fonts count="2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.25"/>
      <name val="Arial"/>
      <family val="2"/>
    </font>
    <font>
      <sz val="12"/>
      <name val="Arial"/>
      <family val="0"/>
    </font>
    <font>
      <b/>
      <sz val="15.25"/>
      <name val="Arial"/>
      <family val="2"/>
    </font>
    <font>
      <b/>
      <sz val="11.5"/>
      <name val="Arial"/>
      <family val="2"/>
    </font>
    <font>
      <b/>
      <sz val="22.5"/>
      <name val="Arial"/>
      <family val="2"/>
    </font>
    <font>
      <b/>
      <sz val="14"/>
      <name val="Arial"/>
      <family val="2"/>
    </font>
    <font>
      <b/>
      <sz val="10.75"/>
      <name val="Arial"/>
      <family val="2"/>
    </font>
    <font>
      <sz val="11.5"/>
      <name val="Arial"/>
      <family val="2"/>
    </font>
    <font>
      <b/>
      <sz val="11.25"/>
      <name val="Arial"/>
      <family val="2"/>
    </font>
    <font>
      <sz val="8.75"/>
      <name val="Arial"/>
      <family val="0"/>
    </font>
    <font>
      <b/>
      <sz val="13.75"/>
      <name val="Arial"/>
      <family val="2"/>
    </font>
    <font>
      <sz val="9.5"/>
      <name val="Arial"/>
      <family val="2"/>
    </font>
    <font>
      <b/>
      <sz val="15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14" xfId="0" applyNumberFormat="1" applyBorder="1" applyAlignment="1">
      <alignment/>
    </xf>
    <xf numFmtId="0" fontId="1" fillId="2" borderId="12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2" borderId="17" xfId="0" applyFont="1" applyFill="1" applyBorder="1" applyAlignment="1">
      <alignment/>
    </xf>
    <xf numFmtId="10" fontId="1" fillId="2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9" fontId="0" fillId="0" borderId="22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5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3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 quotePrefix="1">
      <alignment/>
    </xf>
    <xf numFmtId="3" fontId="0" fillId="3" borderId="26" xfId="0" applyNumberFormat="1" applyFill="1" applyBorder="1" applyAlignment="1">
      <alignment/>
    </xf>
    <xf numFmtId="3" fontId="0" fillId="3" borderId="19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horizontal="center"/>
    </xf>
    <xf numFmtId="170" fontId="0" fillId="0" borderId="23" xfId="0" applyNumberFormat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170" fontId="0" fillId="2" borderId="23" xfId="0" applyNumberFormat="1" applyFill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170" fontId="1" fillId="0" borderId="24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70" fontId="1" fillId="0" borderId="29" xfId="0" applyNumberFormat="1" applyFont="1" applyBorder="1" applyAlignment="1">
      <alignment/>
    </xf>
    <xf numFmtId="3" fontId="0" fillId="3" borderId="27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70" fontId="0" fillId="3" borderId="29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170" fontId="0" fillId="3" borderId="9" xfId="0" applyNumberFormat="1" applyFill="1" applyBorder="1" applyAlignment="1">
      <alignment/>
    </xf>
    <xf numFmtId="170" fontId="0" fillId="3" borderId="1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9" fontId="1" fillId="3" borderId="16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9" fontId="0" fillId="3" borderId="16" xfId="0" applyNumberFormat="1" applyFill="1" applyBorder="1" applyAlignment="1">
      <alignment/>
    </xf>
    <xf numFmtId="0" fontId="0" fillId="3" borderId="30" xfId="0" applyFill="1" applyBorder="1" applyAlignment="1">
      <alignment/>
    </xf>
    <xf numFmtId="0" fontId="1" fillId="3" borderId="31" xfId="0" applyFont="1" applyFill="1" applyBorder="1" applyAlignment="1">
      <alignment/>
    </xf>
    <xf numFmtId="9" fontId="1" fillId="3" borderId="32" xfId="0" applyNumberFormat="1" applyFont="1" applyFill="1" applyBorder="1" applyAlignment="1">
      <alignment/>
    </xf>
    <xf numFmtId="164" fontId="1" fillId="3" borderId="33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164" fontId="1" fillId="3" borderId="34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34" xfId="0" applyFill="1" applyBorder="1" applyAlignment="1">
      <alignment/>
    </xf>
    <xf numFmtId="164" fontId="0" fillId="3" borderId="34" xfId="0" applyNumberFormat="1" applyFill="1" applyBorder="1" applyAlignment="1">
      <alignment/>
    </xf>
    <xf numFmtId="0" fontId="0" fillId="3" borderId="21" xfId="0" applyFill="1" applyBorder="1" applyAlignment="1">
      <alignment/>
    </xf>
    <xf numFmtId="0" fontId="1" fillId="3" borderId="35" xfId="0" applyFont="1" applyFill="1" applyBorder="1" applyAlignment="1">
      <alignment/>
    </xf>
    <xf numFmtId="0" fontId="0" fillId="3" borderId="35" xfId="0" applyFill="1" applyBorder="1" applyAlignment="1">
      <alignment/>
    </xf>
    <xf numFmtId="0" fontId="1" fillId="3" borderId="33" xfId="0" applyFont="1" applyFill="1" applyBorder="1" applyAlignment="1">
      <alignment/>
    </xf>
    <xf numFmtId="9" fontId="1" fillId="3" borderId="34" xfId="0" applyNumberFormat="1" applyFont="1" applyFill="1" applyBorder="1" applyAlignment="1">
      <alignment/>
    </xf>
    <xf numFmtId="9" fontId="0" fillId="3" borderId="34" xfId="0" applyNumberFormat="1" applyFill="1" applyBorder="1" applyAlignment="1">
      <alignment/>
    </xf>
    <xf numFmtId="9" fontId="0" fillId="3" borderId="36" xfId="0" applyNumberFormat="1" applyFill="1" applyBorder="1" applyAlignment="1">
      <alignment/>
    </xf>
    <xf numFmtId="1" fontId="0" fillId="3" borderId="36" xfId="0" applyNumberFormat="1" applyFill="1" applyBorder="1" applyAlignment="1">
      <alignment/>
    </xf>
    <xf numFmtId="1" fontId="0" fillId="0" borderId="0" xfId="0" applyNumberFormat="1" applyAlignment="1">
      <alignment/>
    </xf>
    <xf numFmtId="9" fontId="0" fillId="3" borderId="37" xfId="0" applyNumberFormat="1" applyFill="1" applyBorder="1" applyAlignment="1">
      <alignment/>
    </xf>
    <xf numFmtId="3" fontId="0" fillId="3" borderId="30" xfId="0" applyNumberFormat="1" applyFill="1" applyBorder="1" applyAlignment="1">
      <alignment/>
    </xf>
    <xf numFmtId="3" fontId="0" fillId="3" borderId="34" xfId="0" applyNumberFormat="1" applyFill="1" applyBorder="1" applyAlignment="1">
      <alignment/>
    </xf>
    <xf numFmtId="3" fontId="2" fillId="0" borderId="0" xfId="0" applyNumberFormat="1" applyFont="1" applyAlignment="1">
      <alignment/>
    </xf>
    <xf numFmtId="3" fontId="0" fillId="3" borderId="16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3" fontId="1" fillId="2" borderId="17" xfId="0" applyNumberFormat="1" applyFont="1" applyFill="1" applyBorder="1" applyAlignment="1">
      <alignment horizontal="center"/>
    </xf>
    <xf numFmtId="3" fontId="1" fillId="2" borderId="38" xfId="0" applyNumberFormat="1" applyFont="1" applyFill="1" applyBorder="1" applyAlignment="1">
      <alignment horizontal="center"/>
    </xf>
    <xf numFmtId="3" fontId="1" fillId="2" borderId="39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38" xfId="0" applyNumberFormat="1" applyFont="1" applyFill="1" applyBorder="1" applyAlignment="1">
      <alignment horizontal="center"/>
    </xf>
    <xf numFmtId="165" fontId="1" fillId="2" borderId="3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UNC-CH Enrollment 2001-2002
25,464 Students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5"/>
          <c:y val="0.138"/>
          <c:w val="0.669"/>
          <c:h val="0.8422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99CCFF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('Profile Graphs Data'!$C$3,'Profile Graphs Data'!$C$10)</c:f>
              <c:numCache>
                <c:ptCount val="2"/>
                <c:pt idx="0">
                  <c:v>15844</c:v>
                </c:pt>
                <c:pt idx="1">
                  <c:v>9620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Typical Financial Aid Package for
Aid-Eligible Freshman Applying By March 1st
 2001-2002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75"/>
          <c:y val="0.19975"/>
          <c:w val="0.6145"/>
          <c:h val="0.80025"/>
        </c:manualLayout>
      </c:layout>
      <c:pieChart>
        <c:varyColors val="1"/>
        <c:ser>
          <c:idx val="0"/>
          <c:order val="0"/>
          <c:spPr>
            <a:solidFill>
              <a:srgbClr val="333399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val>
            <c:numRef>
              <c:f>'Profile Graphs Data'!$I$4:$I$6</c:f>
              <c:numCache>
                <c:ptCount val="3"/>
                <c:pt idx="0">
                  <c:v>0.33</c:v>
                </c:pt>
                <c:pt idx="1">
                  <c:v>0.65</c:v>
                </c:pt>
                <c:pt idx="2">
                  <c:v>0.02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Need-Based Aid Distributed to All Students, by Source
2001-2002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Data'!$B$46:$B$48</c:f>
              <c:numCache>
                <c:ptCount val="3"/>
                <c:pt idx="0">
                  <c:v>0.6244946933745777</c:v>
                </c:pt>
                <c:pt idx="1">
                  <c:v>0.09315430212710787</c:v>
                </c:pt>
                <c:pt idx="2">
                  <c:v>0.28235100449831435</c:v>
                </c:pt>
              </c:numCache>
            </c:numRef>
          </c:val>
          <c:shape val="box"/>
        </c:ser>
        <c:gapDepth val="0"/>
        <c:shape val="box"/>
        <c:axId val="58350818"/>
        <c:axId val="55395315"/>
      </c:bar3DChart>
      <c:catAx>
        <c:axId val="58350818"/>
        <c:scaling>
          <c:orientation val="minMax"/>
        </c:scaling>
        <c:axPos val="b"/>
        <c:delete val="1"/>
        <c:majorTickMark val="out"/>
        <c:minorTickMark val="none"/>
        <c:tickLblPos val="low"/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508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'SAO Report Graphs Data'!$B$4:$B$6</c:f>
              <c:numCache>
                <c:ptCount val="3"/>
                <c:pt idx="0">
                  <c:v>0.5539451393618366</c:v>
                </c:pt>
                <c:pt idx="1">
                  <c:v>0.08913021488820945</c:v>
                </c:pt>
                <c:pt idx="2">
                  <c:v>0.35692464574995386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8725"/>
          <c:w val="0.806"/>
          <c:h val="0.77075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val>
            <c:numRef>
              <c:f>('Profile Graphs Data'!$C$12,'Profile Graphs Data'!$C$13)</c:f>
              <c:numCache>
                <c:ptCount val="2"/>
                <c:pt idx="0">
                  <c:v>4252</c:v>
                </c:pt>
                <c:pt idx="1">
                  <c:v>5368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1695"/>
          <c:w val="0.85"/>
          <c:h val="0.80675"/>
        </c:manualLayout>
      </c:layout>
      <c:pieChart>
        <c:varyColors val="1"/>
        <c:ser>
          <c:idx val="0"/>
          <c:order val="0"/>
          <c:spPr>
            <a:solidFill>
              <a:srgbClr val="CCCCFF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val>
            <c:numRef>
              <c:f>('Profile Graphs Data'!$C$5,'Profile Graphs Data'!$C$6)</c:f>
              <c:numCache>
                <c:ptCount val="2"/>
                <c:pt idx="0">
                  <c:v>8435</c:v>
                </c:pt>
                <c:pt idx="1">
                  <c:v>7409</c:v>
                </c:pt>
              </c:numCache>
            </c:numRef>
          </c:val>
        </c:ser>
      </c:pieChart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All Students Receiving Any Aid 2001-2002
12,687 Students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2"/>
          <c:y val="0.155"/>
          <c:w val="0.6405"/>
          <c:h val="0.8302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25" b="1" i="0" u="none" baseline="0">
                        <a:latin typeface="Arial"/>
                        <a:ea typeface="Arial"/>
                        <a:cs typeface="Arial"/>
                      </a:rPr>
                      <a:t>Students Receiving Need-Based Aid
8,169  (64%)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25" b="1" i="0" u="none" baseline="0">
                        <a:latin typeface="Arial"/>
                        <a:ea typeface="Arial"/>
                        <a:cs typeface="Arial"/>
                      </a:rPr>
                      <a:t>Students Receiving NonNeed-Based Aid
4,518  (36%)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('Profile Graphs Data'!$F$14,'Profile Graphs Data'!$F$15)</c:f>
              <c:numCache>
                <c:ptCount val="2"/>
                <c:pt idx="0">
                  <c:v>8169</c:v>
                </c:pt>
                <c:pt idx="1">
                  <c:v>4518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Aid Distributed to All Students, by Source
2001-2002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7"/>
          <c:w val="0.948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Data'!$B$4:$B$6</c:f>
              <c:numCache>
                <c:ptCount val="3"/>
                <c:pt idx="0">
                  <c:v>0.5539451393618366</c:v>
                </c:pt>
                <c:pt idx="1">
                  <c:v>0.08913021488820945</c:v>
                </c:pt>
                <c:pt idx="2">
                  <c:v>0.35692464574995386</c:v>
                </c:pt>
              </c:numCache>
            </c:numRef>
          </c:val>
          <c:shape val="box"/>
        </c:ser>
        <c:gapDepth val="0"/>
        <c:shape val="box"/>
        <c:axId val="47116632"/>
        <c:axId val="21396505"/>
      </c:bar3DChart>
      <c:catAx>
        <c:axId val="47116632"/>
        <c:scaling>
          <c:orientation val="minMax"/>
        </c:scaling>
        <c:axPos val="b"/>
        <c:delete val="1"/>
        <c:majorTickMark val="out"/>
        <c:minorTickMark val="none"/>
        <c:tickLblPos val="low"/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166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All Students Receiving Need-Based Aid 2001-2002
8,169 Students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4275"/>
          <c:w val="0.64825"/>
          <c:h val="0.8552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Arial"/>
                        <a:ea typeface="Arial"/>
                        <a:cs typeface="Arial"/>
                      </a:rPr>
                      <a:t>Undergraduate
4,543  (56%)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Arial"/>
                        <a:ea typeface="Arial"/>
                        <a:cs typeface="Arial"/>
                      </a:rPr>
                      <a:t>Graduate &amp; Professional
3,626  (44%)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('Profile Graphs Data'!$C$23,'Profile Graphs Data'!$C$28)</c:f>
              <c:numCache>
                <c:ptCount val="2"/>
                <c:pt idx="0">
                  <c:v>4543</c:v>
                </c:pt>
                <c:pt idx="1">
                  <c:v>3626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Undergraduate Students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35"/>
          <c:w val="0.858"/>
          <c:h val="0.819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'Profile Graphs Data'!$F$39:$F$41</c:f>
              <c:numCache>
                <c:ptCount val="3"/>
                <c:pt idx="0">
                  <c:v>0.6356015945691664</c:v>
                </c:pt>
                <c:pt idx="1">
                  <c:v>0.34680798269619545</c:v>
                </c:pt>
                <c:pt idx="2">
                  <c:v>0.017590422734638057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Graduate &amp; Professional Students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225"/>
          <c:w val="0.90275"/>
          <c:h val="0.844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'[1]ChartData'!$F$45:$F$47</c:f>
              <c:numCache>
                <c:ptCount val="3"/>
                <c:pt idx="0">
                  <c:v>0.26921794571712215</c:v>
                </c:pt>
                <c:pt idx="1">
                  <c:v>0.7208805742027466</c:v>
                </c:pt>
                <c:pt idx="2">
                  <c:v>0.00990148008013117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Percent of  All Undergraduate Students Receiving Need-Based Aid 2001-2002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(includes resident and non-resident students)
Total Undergraduate Enrollment = 15,844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25"/>
          <c:y val="0.218"/>
          <c:w val="0.59925"/>
          <c:h val="0.77975"/>
        </c:manualLayout>
      </c:layout>
      <c:pieChart>
        <c:varyColors val="1"/>
        <c:ser>
          <c:idx val="0"/>
          <c:order val="0"/>
          <c:spPr>
            <a:solidFill>
              <a:srgbClr val="33CCCC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val>
            <c:numRef>
              <c:f>'Profile Graphs Data'!$C$7:$D$7</c:f>
              <c:numCache>
                <c:ptCount val="2"/>
                <c:pt idx="0">
                  <c:v>4543</c:v>
                </c:pt>
                <c:pt idx="1">
                  <c:v>11301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64"/>
  </sheetViews>
  <pageMargins left="0.72" right="0.75" top="0.5" bottom="0.64" header="0.3" footer="0.17"/>
  <pageSetup horizontalDpi="300" verticalDpi="300" orientation="landscape"/>
  <headerFooter>
    <oddFooter>&amp;L&amp;8Chart 1
Office of Scholarships and Student Aid
November 5, 2002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1" right="0.72" top="0.5" bottom="0.62" header="0.5" footer="0.17"/>
  <pageSetup horizontalDpi="300" verticalDpi="300" orientation="landscape"/>
  <headerFooter>
    <oddFooter>&amp;L&amp;8Chart 3
Office of Scholarships and Student Aid
November 5, 2002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4
Office of Scholarships and Student Aid
November 5, 2002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1" right="0.72" top="0.5" bottom="0.62" header="0.3" footer="0.17"/>
  <pageSetup horizontalDpi="300" verticalDpi="300" orientation="landscape"/>
  <headerFooter>
    <oddFooter>&amp;L&amp;8Chart 5
Office of Scholarships and Student Aid
November 5, 2002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7
Office of Scholarships and Student Aid
November 5, 2002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8
Office of Scholarships and Student Aid
November 5, 2002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9
Office of Scholarships and Student Aid
November 5, 2002</oddFooter>
  </headerFooter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0.76825</cdr:y>
    </cdr:from>
    <cdr:to>
      <cdr:x>0.95525</cdr:x>
      <cdr:y>0.8445</cdr:y>
    </cdr:to>
    <cdr:sp>
      <cdr:nvSpPr>
        <cdr:cNvPr id="1" name="TextBox 1"/>
        <cdr:cNvSpPr txBox="1">
          <a:spLocks noChangeArrowheads="1"/>
        </cdr:cNvSpPr>
      </cdr:nvSpPr>
      <cdr:spPr>
        <a:xfrm>
          <a:off x="6581775" y="5153025"/>
          <a:ext cx="1733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Undergraduate
15,844 (62%)</a:t>
          </a:r>
        </a:p>
      </cdr:txBody>
    </cdr:sp>
  </cdr:relSizeAnchor>
  <cdr:relSizeAnchor xmlns:cdr="http://schemas.openxmlformats.org/drawingml/2006/chartDrawing">
    <cdr:from>
      <cdr:x>0.07075</cdr:x>
      <cdr:y>0.266</cdr:y>
    </cdr:from>
    <cdr:to>
      <cdr:x>0.21775</cdr:x>
      <cdr:y>0.37375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1781175"/>
          <a:ext cx="1276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Graduate &amp; Professional
9,620 (38%)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0.09525</cdr:y>
    </cdr:from>
    <cdr:to>
      <cdr:x>0.2985</cdr:x>
      <cdr:y>0.28825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9575"/>
          <a:ext cx="12763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Grants &amp; Scholarships  (63%)</a:t>
          </a:r>
        </a:p>
      </cdr:txBody>
    </cdr:sp>
  </cdr:relSizeAnchor>
  <cdr:relSizeAnchor xmlns:cdr="http://schemas.openxmlformats.org/drawingml/2006/chartDrawing">
    <cdr:from>
      <cdr:x>0.778</cdr:x>
      <cdr:y>0.844</cdr:y>
    </cdr:from>
    <cdr:to>
      <cdr:x>0.9785</cdr:x>
      <cdr:y>0.96325</cdr:y>
    </cdr:to>
    <cdr:sp>
      <cdr:nvSpPr>
        <cdr:cNvPr id="2" name="TextBox 2"/>
        <cdr:cNvSpPr txBox="1">
          <a:spLocks noChangeArrowheads="1"/>
        </cdr:cNvSpPr>
      </cdr:nvSpPr>
      <cdr:spPr>
        <a:xfrm>
          <a:off x="3324225" y="3705225"/>
          <a:ext cx="857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Loans
(34%)</a:t>
          </a:r>
        </a:p>
      </cdr:txBody>
    </cdr:sp>
  </cdr:relSizeAnchor>
  <cdr:relSizeAnchor xmlns:cdr="http://schemas.openxmlformats.org/drawingml/2006/chartDrawing">
    <cdr:from>
      <cdr:x>0.015</cdr:x>
      <cdr:y>0.8225</cdr:y>
    </cdr:from>
    <cdr:to>
      <cdr:x>0.24875</cdr:x>
      <cdr:y>0.99375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609975"/>
          <a:ext cx="10001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Work-
Study
(3%)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0.10225</cdr:y>
    </cdr:from>
    <cdr:to>
      <cdr:x>0.27525</cdr:x>
      <cdr:y>0.265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7675"/>
          <a:ext cx="11715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Grants &amp;
Scholarships
(24%)</a:t>
          </a:r>
        </a:p>
      </cdr:txBody>
    </cdr:sp>
  </cdr:relSizeAnchor>
  <cdr:relSizeAnchor xmlns:cdr="http://schemas.openxmlformats.org/drawingml/2006/chartDrawing">
    <cdr:from>
      <cdr:x>0.78625</cdr:x>
      <cdr:y>0.86225</cdr:y>
    </cdr:from>
    <cdr:to>
      <cdr:x>0.981</cdr:x>
      <cdr:y>0.96625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3781425"/>
          <a:ext cx="8286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Loans
(75%)</a:t>
          </a:r>
        </a:p>
      </cdr:txBody>
    </cdr:sp>
  </cdr:relSizeAnchor>
  <cdr:relSizeAnchor xmlns:cdr="http://schemas.openxmlformats.org/drawingml/2006/chartDrawing">
    <cdr:from>
      <cdr:x>0.015</cdr:x>
      <cdr:y>0.82175</cdr:y>
    </cdr:from>
    <cdr:to>
      <cdr:x>0.1985</cdr:x>
      <cdr:y>0.9585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600450"/>
          <a:ext cx="7810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Work-
Study
(1%)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142875</xdr:rowOff>
    </xdr:from>
    <xdr:ext cx="4276725" cy="4391025"/>
    <xdr:graphicFrame>
      <xdr:nvGraphicFramePr>
        <xdr:cNvPr id="1" name="Chart 1"/>
        <xdr:cNvGraphicFramePr/>
      </xdr:nvGraphicFramePr>
      <xdr:xfrm>
        <a:off x="4410075" y="1228725"/>
        <a:ext cx="4276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</xdr:row>
      <xdr:rowOff>142875</xdr:rowOff>
    </xdr:from>
    <xdr:to>
      <xdr:col>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1228725"/>
        <a:ext cx="42576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0.75975</cdr:x>
      <cdr:y>0.2835</cdr:y>
    </cdr:from>
    <cdr:to>
      <cdr:x>0.95325</cdr:x>
      <cdr:y>0.42725</cdr:y>
    </cdr:to>
    <cdr:sp>
      <cdr:nvSpPr>
        <cdr:cNvPr id="1" name="TextBox 1"/>
        <cdr:cNvSpPr txBox="1">
          <a:spLocks noChangeArrowheads="1"/>
        </cdr:cNvSpPr>
      </cdr:nvSpPr>
      <cdr:spPr>
        <a:xfrm>
          <a:off x="6610350" y="1895475"/>
          <a:ext cx="16859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Undergrads
 Receiving
 Need-Based Aid
(29%)</a:t>
          </a:r>
        </a:p>
      </cdr:txBody>
    </cdr:sp>
  </cdr:relSizeAnchor>
  <cdr:relSizeAnchor xmlns:cdr="http://schemas.openxmlformats.org/drawingml/2006/chartDrawing">
    <cdr:from>
      <cdr:x>0.02775</cdr:x>
      <cdr:y>0.735</cdr:y>
    </cdr:from>
    <cdr:to>
      <cdr:x>0.2025</cdr:x>
      <cdr:y>0.8745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4933950"/>
          <a:ext cx="15240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Undergrads
 Not Eligible for Need-Based Aid
(71%)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715125"/>
    <xdr:graphicFrame>
      <xdr:nvGraphicFramePr>
        <xdr:cNvPr id="1" name="Shape 1025"/>
        <xdr:cNvGraphicFramePr/>
      </xdr:nvGraphicFramePr>
      <xdr:xfrm>
        <a:off x="0" y="0"/>
        <a:ext cx="87058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0.7705</cdr:y>
    </cdr:from>
    <cdr:to>
      <cdr:x>0.92125</cdr:x>
      <cdr:y>0.89425</cdr:y>
    </cdr:to>
    <cdr:sp>
      <cdr:nvSpPr>
        <cdr:cNvPr id="1" name="TextBox 1"/>
        <cdr:cNvSpPr txBox="1">
          <a:spLocks noChangeArrowheads="1"/>
        </cdr:cNvSpPr>
      </cdr:nvSpPr>
      <cdr:spPr>
        <a:xfrm>
          <a:off x="6629400" y="5172075"/>
          <a:ext cx="139065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Grants &amp; Scholarships
(65%)</a:t>
          </a:r>
        </a:p>
      </cdr:txBody>
    </cdr:sp>
  </cdr:relSizeAnchor>
  <cdr:relSizeAnchor xmlns:cdr="http://schemas.openxmlformats.org/drawingml/2006/chartDrawing">
    <cdr:from>
      <cdr:x>0.114</cdr:x>
      <cdr:y>0.348</cdr:y>
    </cdr:from>
    <cdr:to>
      <cdr:x>0.24</cdr:x>
      <cdr:y>0.4285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2333625"/>
          <a:ext cx="1095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Loans
(33%)</a:t>
          </a:r>
        </a:p>
      </cdr:txBody>
    </cdr:sp>
  </cdr:relSizeAnchor>
  <cdr:relSizeAnchor xmlns:cdr="http://schemas.openxmlformats.org/drawingml/2006/chartDrawing">
    <cdr:from>
      <cdr:x>0.152</cdr:x>
      <cdr:y>0.8945</cdr:y>
    </cdr:from>
    <cdr:to>
      <cdr:x>0.3</cdr:x>
      <cdr:y>0.9735</cdr:y>
    </cdr:to>
    <cdr:sp>
      <cdr:nvSpPr>
        <cdr:cNvPr id="3" name="TextBox 3"/>
        <cdr:cNvSpPr txBox="1">
          <a:spLocks noChangeArrowheads="1"/>
        </cdr:cNvSpPr>
      </cdr:nvSpPr>
      <cdr:spPr>
        <a:xfrm>
          <a:off x="1314450" y="6000750"/>
          <a:ext cx="12858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Work-Study
(2%)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715125"/>
    <xdr:graphicFrame>
      <xdr:nvGraphicFramePr>
        <xdr:cNvPr id="1" name="Shape 1025"/>
        <xdr:cNvGraphicFramePr/>
      </xdr:nvGraphicFramePr>
      <xdr:xfrm>
        <a:off x="0" y="0"/>
        <a:ext cx="87058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0.1715</cdr:x>
      <cdr:y>0.96175</cdr:y>
    </cdr:from>
    <cdr:to>
      <cdr:x>0.2725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570547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0.4265</cdr:x>
      <cdr:y>0.96175</cdr:y>
    </cdr:from>
    <cdr:to>
      <cdr:x>0.49975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57054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0.81675</cdr:x>
      <cdr:y>0.9975</cdr:y>
    </cdr:to>
    <cdr:sp>
      <cdr:nvSpPr>
        <cdr:cNvPr id="3" name="TextBox 3"/>
        <cdr:cNvSpPr txBox="1">
          <a:spLocks noChangeArrowheads="1"/>
        </cdr:cNvSpPr>
      </cdr:nvSpPr>
      <cdr:spPr>
        <a:xfrm>
          <a:off x="5191125" y="570547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0.1905</cdr:x>
      <cdr:y>0.3815</cdr:y>
    </cdr:from>
    <cdr:to>
      <cdr:x>0.26375</cdr:x>
      <cdr:y>0.44025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225742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63%</a:t>
          </a:r>
        </a:p>
      </cdr:txBody>
    </cdr:sp>
  </cdr:relSizeAnchor>
  <cdr:relSizeAnchor xmlns:cdr="http://schemas.openxmlformats.org/drawingml/2006/chartDrawing">
    <cdr:from>
      <cdr:x>0.4265</cdr:x>
      <cdr:y>0.8935</cdr:y>
    </cdr:from>
    <cdr:to>
      <cdr:x>0.49975</cdr:x>
      <cdr:y>0.94725</cdr:y>
    </cdr:to>
    <cdr:sp>
      <cdr:nvSpPr>
        <cdr:cNvPr id="5" name="TextBox 6"/>
        <cdr:cNvSpPr txBox="1">
          <a:spLocks noChangeArrowheads="1"/>
        </cdr:cNvSpPr>
      </cdr:nvSpPr>
      <cdr:spPr>
        <a:xfrm>
          <a:off x="3695700" y="529590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9%</a:t>
          </a:r>
        </a:p>
      </cdr:txBody>
    </cdr:sp>
  </cdr:relSizeAnchor>
  <cdr:relSizeAnchor xmlns:cdr="http://schemas.openxmlformats.org/drawingml/2006/chartDrawing">
    <cdr:from>
      <cdr:x>0.66175</cdr:x>
      <cdr:y>0.76325</cdr:y>
    </cdr:from>
    <cdr:to>
      <cdr:x>0.72725</cdr:x>
      <cdr:y>0.81375</cdr:y>
    </cdr:to>
    <cdr:sp>
      <cdr:nvSpPr>
        <cdr:cNvPr id="6" name="TextBox 7"/>
        <cdr:cNvSpPr txBox="1">
          <a:spLocks noChangeArrowheads="1"/>
        </cdr:cNvSpPr>
      </cdr:nvSpPr>
      <cdr:spPr>
        <a:xfrm>
          <a:off x="5734050" y="452437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28%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28575</xdr:rowOff>
    </xdr:from>
    <xdr:to>
      <xdr:col>15</xdr:col>
      <xdr:colOff>200025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6591300" y="1190625"/>
        <a:ext cx="49720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715125"/>
    <xdr:graphicFrame>
      <xdr:nvGraphicFramePr>
        <xdr:cNvPr id="1" name="Shape 1025"/>
        <xdr:cNvGraphicFramePr/>
      </xdr:nvGraphicFramePr>
      <xdr:xfrm>
        <a:off x="0" y="0"/>
        <a:ext cx="87058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0.8485</cdr:y>
    </cdr:from>
    <cdr:to>
      <cdr:x>0.29025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724275"/>
          <a:ext cx="11334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Not
Receiving Aid
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5,368 (56%)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0.69825</cdr:x>
      <cdr:y>0.188</cdr:y>
    </cdr:from>
    <cdr:to>
      <cdr:x>0.99675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914650" y="819150"/>
          <a:ext cx="1247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Receiving Aid
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4,252 (44%)
3,418 (37%)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0.99775</cdr:x>
      <cdr:y>0.13875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171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Percent of Enrolled Graduate &amp; Professional Students
Receiving Aid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Total Population of Graduate &amp; Professional Students = 9,620</a:t>
          </a:r>
        </a:p>
      </cdr:txBody>
    </cdr:sp>
  </cdr:relSizeAnchor>
  <cdr:relSizeAnchor xmlns:cdr="http://schemas.openxmlformats.org/drawingml/2006/chartDrawing">
    <cdr:from>
      <cdr:x>0.2455</cdr:x>
      <cdr:y>0.72725</cdr:y>
    </cdr:from>
    <cdr:to>
      <cdr:x>0.6395</cdr:x>
      <cdr:y>0.87475</cdr:y>
    </cdr:to>
    <cdr:sp>
      <cdr:nvSpPr>
        <cdr:cNvPr id="4" name="TextBox 4"/>
        <cdr:cNvSpPr txBox="1">
          <a:spLocks noChangeArrowheads="1"/>
        </cdr:cNvSpPr>
      </cdr:nvSpPr>
      <cdr:spPr>
        <a:xfrm>
          <a:off x="1019175" y="3190875"/>
          <a:ext cx="16478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0.7215</cdr:x>
      <cdr:y>0.17225</cdr:y>
    </cdr:from>
    <cdr:to>
      <cdr:x>0.9835</cdr:x>
      <cdr:y>0.27425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752475"/>
          <a:ext cx="1152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Receiving Aid
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8,435 (53%)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0.96975</cdr:x>
      <cdr:y>0.14975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42672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of Enrolled Undergraduate Students
Receiving Aid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Total Population of Undergraduate Students = 15,844</a:t>
          </a:r>
        </a:p>
      </cdr:txBody>
    </cdr:sp>
  </cdr:relSizeAnchor>
  <cdr:relSizeAnchor xmlns:cdr="http://schemas.openxmlformats.org/drawingml/2006/chartDrawing">
    <cdr:from>
      <cdr:x>0</cdr:x>
      <cdr:y>0.84325</cdr:y>
    </cdr:from>
    <cdr:to>
      <cdr:x>0.26625</cdr:x>
      <cdr:y>0.993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695700"/>
          <a:ext cx="1171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Not
Receiving Aid
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7,409 (47%)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142875</xdr:rowOff>
    </xdr:from>
    <xdr:to>
      <xdr:col>6</xdr:col>
      <xdr:colOff>533400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9525" y="1038225"/>
        <a:ext cx="41814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4</xdr:row>
      <xdr:rowOff>142875</xdr:rowOff>
    </xdr:from>
    <xdr:to>
      <xdr:col>15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86250" y="1038225"/>
        <a:ext cx="440055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734175"/>
    <xdr:graphicFrame>
      <xdr:nvGraphicFramePr>
        <xdr:cNvPr id="1" name="Shape 1025"/>
        <xdr:cNvGraphicFramePr/>
      </xdr:nvGraphicFramePr>
      <xdr:xfrm>
        <a:off x="0" y="0"/>
        <a:ext cx="87344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0.96425</cdr:y>
    </cdr:from>
    <cdr:to>
      <cdr:x>0.26075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9092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0.58925</cdr:x>
      <cdr:y>0.96425</cdr:y>
    </cdr:from>
    <cdr:to>
      <cdr:x>0.80775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105400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0.175</cdr:x>
      <cdr:y>0.3845</cdr:y>
    </cdr:from>
    <cdr:to>
      <cdr:x>0.24825</cdr:x>
      <cdr:y>0.44325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2764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55%</a:t>
          </a:r>
        </a:p>
      </cdr:txBody>
    </cdr:sp>
  </cdr:relSizeAnchor>
  <cdr:relSizeAnchor xmlns:cdr="http://schemas.openxmlformats.org/drawingml/2006/chartDrawing">
    <cdr:from>
      <cdr:x>0.414</cdr:x>
      <cdr:y>0.88275</cdr:y>
    </cdr:from>
    <cdr:to>
      <cdr:x>0.48725</cdr:x>
      <cdr:y>0.9365</cdr:y>
    </cdr:to>
    <cdr:sp>
      <cdr:nvSpPr>
        <cdr:cNvPr id="5" name="TextBox 6"/>
        <cdr:cNvSpPr txBox="1">
          <a:spLocks noChangeArrowheads="1"/>
        </cdr:cNvSpPr>
      </cdr:nvSpPr>
      <cdr:spPr>
        <a:xfrm>
          <a:off x="3590925" y="52292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9%</a:t>
          </a:r>
        </a:p>
      </cdr:txBody>
    </cdr:sp>
  </cdr:relSizeAnchor>
  <cdr:relSizeAnchor xmlns:cdr="http://schemas.openxmlformats.org/drawingml/2006/chartDrawing">
    <cdr:from>
      <cdr:x>0.65375</cdr:x>
      <cdr:y>0.641</cdr:y>
    </cdr:from>
    <cdr:to>
      <cdr:x>0.71925</cdr:x>
      <cdr:y>0.6915</cdr:y>
    </cdr:to>
    <cdr:sp>
      <cdr:nvSpPr>
        <cdr:cNvPr id="6" name="TextBox 7"/>
        <cdr:cNvSpPr txBox="1">
          <a:spLocks noChangeArrowheads="1"/>
        </cdr:cNvSpPr>
      </cdr:nvSpPr>
      <cdr:spPr>
        <a:xfrm>
          <a:off x="5667375" y="380047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36%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734175"/>
    <xdr:graphicFrame>
      <xdr:nvGraphicFramePr>
        <xdr:cNvPr id="1" name="Shape 1025"/>
        <xdr:cNvGraphicFramePr/>
      </xdr:nvGraphicFramePr>
      <xdr:xfrm>
        <a:off x="0" y="0"/>
        <a:ext cx="87344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Work\Report%20Data\98-99%20Aid%20Profile\98-99%20Good%20Aid%20Profiles+Annual%20Reports+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TotalEnrollment"/>
      <sheetName val="Chart2GP-UGRecvgAid"/>
      <sheetName val="Chart3SplitElig_NoNeed"/>
      <sheetName val="Chart4SplitAidEligGP-GU"/>
      <sheetName val="Chart5AidBySource"/>
      <sheetName val="Chart6AidByType"/>
      <sheetName val="Chart7UndergradNeedBased"/>
      <sheetName val="Chart8InStateFreshmanAid"/>
      <sheetName val="CondensedDetailedReport-Corred"/>
      <sheetName val="DetailedReport-Corrected"/>
      <sheetName val="ChartData"/>
      <sheetName val="AllStudents"/>
      <sheetName val="Undergrad"/>
      <sheetName val="GradProf"/>
    </sheetNames>
    <sheetDataSet>
      <sheetData sheetId="10">
        <row r="3">
          <cell r="S3">
            <v>7661</v>
          </cell>
        </row>
        <row r="4">
          <cell r="S4">
            <v>2818</v>
          </cell>
        </row>
        <row r="5">
          <cell r="R5">
            <v>3800</v>
          </cell>
          <cell r="S5">
            <v>10479</v>
          </cell>
        </row>
        <row r="12">
          <cell r="D12">
            <v>4390</v>
          </cell>
        </row>
        <row r="13">
          <cell r="D13">
            <v>2289</v>
          </cell>
        </row>
        <row r="14">
          <cell r="D14">
            <v>6679</v>
          </cell>
        </row>
        <row r="45">
          <cell r="F45">
            <v>0.26921794571712215</v>
          </cell>
        </row>
        <row r="46">
          <cell r="F46">
            <v>0.7208805742027466</v>
          </cell>
        </row>
        <row r="47">
          <cell r="F47">
            <v>0.00990148008013117</v>
          </cell>
        </row>
      </sheetData>
      <sheetData sheetId="11">
        <row r="2">
          <cell r="B2">
            <v>24238</v>
          </cell>
        </row>
      </sheetData>
      <sheetData sheetId="12">
        <row r="1">
          <cell r="B1">
            <v>15291</v>
          </cell>
        </row>
        <row r="5">
          <cell r="B5">
            <v>7661</v>
          </cell>
        </row>
        <row r="6">
          <cell r="B6">
            <v>4390</v>
          </cell>
        </row>
        <row r="7">
          <cell r="B7">
            <v>3271</v>
          </cell>
        </row>
        <row r="39">
          <cell r="B39">
            <v>3656</v>
          </cell>
          <cell r="F39">
            <v>734</v>
          </cell>
          <cell r="J39">
            <v>2586</v>
          </cell>
          <cell r="N39">
            <v>685</v>
          </cell>
        </row>
        <row r="41">
          <cell r="B41">
            <v>3164</v>
          </cell>
          <cell r="F41">
            <v>683</v>
          </cell>
          <cell r="J41">
            <v>1158</v>
          </cell>
          <cell r="N41">
            <v>225</v>
          </cell>
        </row>
        <row r="42">
          <cell r="B42">
            <v>492</v>
          </cell>
          <cell r="F42">
            <v>51</v>
          </cell>
          <cell r="J42">
            <v>83</v>
          </cell>
          <cell r="N42">
            <v>24</v>
          </cell>
        </row>
        <row r="43">
          <cell r="B43">
            <v>0</v>
          </cell>
          <cell r="F43">
            <v>0</v>
          </cell>
          <cell r="J43">
            <v>1345</v>
          </cell>
          <cell r="N43">
            <v>436</v>
          </cell>
        </row>
        <row r="45">
          <cell r="B45">
            <v>1316</v>
          </cell>
          <cell r="F45">
            <v>285</v>
          </cell>
          <cell r="J45">
            <v>948</v>
          </cell>
          <cell r="N45">
            <v>303</v>
          </cell>
        </row>
        <row r="46">
          <cell r="B46">
            <v>2340</v>
          </cell>
          <cell r="F46">
            <v>449</v>
          </cell>
          <cell r="J46">
            <v>1638</v>
          </cell>
          <cell r="N46">
            <v>382</v>
          </cell>
        </row>
        <row r="48">
          <cell r="B48">
            <v>229</v>
          </cell>
          <cell r="F48">
            <v>31</v>
          </cell>
          <cell r="J48">
            <v>83</v>
          </cell>
          <cell r="N48">
            <v>14</v>
          </cell>
        </row>
        <row r="49">
          <cell r="B49">
            <v>868</v>
          </cell>
          <cell r="F49">
            <v>224</v>
          </cell>
          <cell r="J49">
            <v>244</v>
          </cell>
          <cell r="N49">
            <v>82</v>
          </cell>
        </row>
        <row r="50">
          <cell r="B50">
            <v>56</v>
          </cell>
          <cell r="F50">
            <v>16</v>
          </cell>
          <cell r="J50">
            <v>17</v>
          </cell>
          <cell r="N50">
            <v>6</v>
          </cell>
        </row>
        <row r="51">
          <cell r="B51">
            <v>42</v>
          </cell>
          <cell r="F51">
            <v>4</v>
          </cell>
          <cell r="J51">
            <v>31</v>
          </cell>
          <cell r="N51">
            <v>3</v>
          </cell>
        </row>
        <row r="52">
          <cell r="B52">
            <v>2461</v>
          </cell>
          <cell r="F52">
            <v>459</v>
          </cell>
          <cell r="J52">
            <v>2211</v>
          </cell>
          <cell r="N52">
            <v>580</v>
          </cell>
        </row>
        <row r="53">
          <cell r="B53">
            <v>0</v>
          </cell>
          <cell r="F53">
            <v>0</v>
          </cell>
          <cell r="J53">
            <v>0</v>
          </cell>
          <cell r="N53">
            <v>0</v>
          </cell>
        </row>
        <row r="55">
          <cell r="B55">
            <v>3437</v>
          </cell>
          <cell r="F55">
            <v>702</v>
          </cell>
          <cell r="J55">
            <v>2497</v>
          </cell>
          <cell r="N55">
            <v>666</v>
          </cell>
        </row>
        <row r="56">
          <cell r="B56">
            <v>219</v>
          </cell>
          <cell r="F56">
            <v>32</v>
          </cell>
          <cell r="J56">
            <v>89</v>
          </cell>
          <cell r="N56">
            <v>19</v>
          </cell>
        </row>
        <row r="58">
          <cell r="B58">
            <v>908</v>
          </cell>
          <cell r="F58">
            <v>170</v>
          </cell>
          <cell r="J58">
            <v>833</v>
          </cell>
          <cell r="N58">
            <v>179</v>
          </cell>
        </row>
        <row r="59">
          <cell r="B59">
            <v>808</v>
          </cell>
          <cell r="F59">
            <v>144</v>
          </cell>
          <cell r="J59">
            <v>546</v>
          </cell>
          <cell r="N59">
            <v>132</v>
          </cell>
        </row>
        <row r="60">
          <cell r="B60">
            <v>960</v>
          </cell>
          <cell r="F60">
            <v>231</v>
          </cell>
          <cell r="J60">
            <v>640</v>
          </cell>
          <cell r="N60">
            <v>182</v>
          </cell>
        </row>
        <row r="61">
          <cell r="B61">
            <v>919</v>
          </cell>
          <cell r="F61">
            <v>181</v>
          </cell>
          <cell r="J61">
            <v>559</v>
          </cell>
          <cell r="N61">
            <v>189</v>
          </cell>
        </row>
        <row r="62">
          <cell r="B62">
            <v>61</v>
          </cell>
          <cell r="F62">
            <v>8</v>
          </cell>
          <cell r="J62">
            <v>8</v>
          </cell>
          <cell r="N62">
            <v>3</v>
          </cell>
        </row>
        <row r="70">
          <cell r="B70">
            <v>1807</v>
          </cell>
          <cell r="F70">
            <v>261</v>
          </cell>
          <cell r="J70">
            <v>190</v>
          </cell>
          <cell r="N70">
            <v>101</v>
          </cell>
        </row>
        <row r="71">
          <cell r="B71">
            <v>798</v>
          </cell>
          <cell r="F71">
            <v>44</v>
          </cell>
          <cell r="J71">
            <v>317</v>
          </cell>
          <cell r="N71">
            <v>27</v>
          </cell>
        </row>
        <row r="72">
          <cell r="B72">
            <v>3547</v>
          </cell>
          <cell r="F72">
            <v>722</v>
          </cell>
          <cell r="J72">
            <v>1588</v>
          </cell>
          <cell r="N72">
            <v>506</v>
          </cell>
        </row>
        <row r="73">
          <cell r="B73">
            <v>2680</v>
          </cell>
          <cell r="F73">
            <v>588</v>
          </cell>
          <cell r="J73">
            <v>826</v>
          </cell>
          <cell r="N73">
            <v>156</v>
          </cell>
        </row>
        <row r="75">
          <cell r="B75">
            <v>80</v>
          </cell>
          <cell r="F75">
            <v>43</v>
          </cell>
          <cell r="J75">
            <v>56</v>
          </cell>
          <cell r="N75">
            <v>8</v>
          </cell>
        </row>
        <row r="76">
          <cell r="B76">
            <v>518</v>
          </cell>
          <cell r="F76">
            <v>170</v>
          </cell>
          <cell r="J76">
            <v>2</v>
          </cell>
          <cell r="N76">
            <v>0</v>
          </cell>
        </row>
        <row r="77">
          <cell r="B77">
            <v>3656</v>
          </cell>
          <cell r="F77">
            <v>734</v>
          </cell>
          <cell r="J77">
            <v>2586</v>
          </cell>
          <cell r="N77">
            <v>685</v>
          </cell>
        </row>
        <row r="80">
          <cell r="D80">
            <v>15626262</v>
          </cell>
          <cell r="H80">
            <v>4934193</v>
          </cell>
        </row>
        <row r="81">
          <cell r="D81">
            <v>1562632</v>
          </cell>
          <cell r="H81">
            <v>47144</v>
          </cell>
        </row>
        <row r="82">
          <cell r="D82">
            <v>6951226</v>
          </cell>
          <cell r="H82">
            <v>3803735</v>
          </cell>
        </row>
        <row r="86">
          <cell r="D86">
            <v>12615504</v>
          </cell>
          <cell r="H86">
            <v>4441105</v>
          </cell>
        </row>
        <row r="87">
          <cell r="D87">
            <v>11056770</v>
          </cell>
          <cell r="H87">
            <v>4165323</v>
          </cell>
        </row>
        <row r="88">
          <cell r="D88">
            <v>467846</v>
          </cell>
          <cell r="H88">
            <v>178644</v>
          </cell>
        </row>
        <row r="89">
          <cell r="D89">
            <v>24140120</v>
          </cell>
          <cell r="H89">
            <v>8785072</v>
          </cell>
        </row>
      </sheetData>
      <sheetData sheetId="13">
        <row r="1">
          <cell r="B1">
            <v>8947</v>
          </cell>
        </row>
        <row r="2">
          <cell r="B2">
            <v>6811</v>
          </cell>
        </row>
        <row r="3">
          <cell r="B3">
            <v>2136</v>
          </cell>
        </row>
        <row r="7">
          <cell r="B7">
            <v>2818</v>
          </cell>
        </row>
        <row r="8">
          <cell r="B8">
            <v>2289</v>
          </cell>
        </row>
        <row r="9">
          <cell r="B9">
            <v>529</v>
          </cell>
        </row>
        <row r="41">
          <cell r="B41">
            <v>1057</v>
          </cell>
          <cell r="F41">
            <v>1232</v>
          </cell>
          <cell r="J41">
            <v>254</v>
          </cell>
          <cell r="N41">
            <v>275</v>
          </cell>
        </row>
        <row r="43">
          <cell r="B43">
            <v>53</v>
          </cell>
          <cell r="F43">
            <v>8</v>
          </cell>
          <cell r="J43">
            <v>20</v>
          </cell>
          <cell r="N43">
            <v>22</v>
          </cell>
        </row>
        <row r="44">
          <cell r="B44">
            <v>1004</v>
          </cell>
          <cell r="F44">
            <v>1224</v>
          </cell>
          <cell r="J44">
            <v>81</v>
          </cell>
          <cell r="N44">
            <v>162</v>
          </cell>
        </row>
        <row r="45">
          <cell r="B45">
            <v>0</v>
          </cell>
          <cell r="F45">
            <v>0</v>
          </cell>
          <cell r="J45">
            <v>153</v>
          </cell>
          <cell r="N45">
            <v>91</v>
          </cell>
        </row>
        <row r="47">
          <cell r="B47">
            <v>711</v>
          </cell>
          <cell r="F47">
            <v>727</v>
          </cell>
          <cell r="J47">
            <v>87</v>
          </cell>
          <cell r="N47">
            <v>98</v>
          </cell>
        </row>
        <row r="48">
          <cell r="B48">
            <v>346</v>
          </cell>
          <cell r="F48">
            <v>500</v>
          </cell>
          <cell r="J48">
            <v>167</v>
          </cell>
          <cell r="N48">
            <v>85</v>
          </cell>
        </row>
        <row r="49">
          <cell r="B49">
            <v>0</v>
          </cell>
          <cell r="F49">
            <v>5</v>
          </cell>
          <cell r="J49">
            <v>0</v>
          </cell>
          <cell r="N49">
            <v>92</v>
          </cell>
        </row>
        <row r="51">
          <cell r="B51">
            <v>51</v>
          </cell>
          <cell r="F51">
            <v>52</v>
          </cell>
          <cell r="J51">
            <v>4</v>
          </cell>
          <cell r="N51">
            <v>17</v>
          </cell>
        </row>
        <row r="52">
          <cell r="B52">
            <v>136</v>
          </cell>
          <cell r="F52">
            <v>122</v>
          </cell>
          <cell r="J52">
            <v>23</v>
          </cell>
          <cell r="N52">
            <v>8</v>
          </cell>
        </row>
        <row r="53">
          <cell r="B53">
            <v>16</v>
          </cell>
          <cell r="F53">
            <v>42</v>
          </cell>
          <cell r="J53">
            <v>4</v>
          </cell>
          <cell r="N53">
            <v>22</v>
          </cell>
        </row>
        <row r="54">
          <cell r="B54">
            <v>10</v>
          </cell>
          <cell r="F54">
            <v>3</v>
          </cell>
          <cell r="J54">
            <v>2</v>
          </cell>
          <cell r="N54">
            <v>0</v>
          </cell>
        </row>
        <row r="55">
          <cell r="B55">
            <v>844</v>
          </cell>
          <cell r="F55">
            <v>1008</v>
          </cell>
          <cell r="J55">
            <v>221</v>
          </cell>
          <cell r="N55">
            <v>136</v>
          </cell>
        </row>
        <row r="56">
          <cell r="B56">
            <v>0</v>
          </cell>
          <cell r="F56">
            <v>5</v>
          </cell>
          <cell r="J56">
            <v>0</v>
          </cell>
          <cell r="N56">
            <v>92</v>
          </cell>
        </row>
        <row r="58">
          <cell r="B58">
            <v>878</v>
          </cell>
          <cell r="F58">
            <v>980</v>
          </cell>
          <cell r="J58">
            <v>218</v>
          </cell>
          <cell r="N58">
            <v>139</v>
          </cell>
        </row>
        <row r="59">
          <cell r="B59">
            <v>179</v>
          </cell>
          <cell r="F59">
            <v>252</v>
          </cell>
          <cell r="J59">
            <v>36</v>
          </cell>
          <cell r="N59">
            <v>136</v>
          </cell>
        </row>
        <row r="61">
          <cell r="B61">
            <v>778</v>
          </cell>
          <cell r="F61">
            <v>1123</v>
          </cell>
          <cell r="J61">
            <v>174</v>
          </cell>
          <cell r="N61">
            <v>155</v>
          </cell>
        </row>
        <row r="62">
          <cell r="B62">
            <v>279</v>
          </cell>
          <cell r="F62">
            <v>64</v>
          </cell>
          <cell r="J62">
            <v>80</v>
          </cell>
          <cell r="N62">
            <v>1</v>
          </cell>
        </row>
        <row r="63">
          <cell r="B63">
            <v>0</v>
          </cell>
          <cell r="F63">
            <v>45</v>
          </cell>
          <cell r="J63">
            <v>0</v>
          </cell>
          <cell r="N63">
            <v>119</v>
          </cell>
        </row>
        <row r="70">
          <cell r="B70">
            <v>40</v>
          </cell>
          <cell r="F70">
            <v>15</v>
          </cell>
          <cell r="J70">
            <v>12</v>
          </cell>
          <cell r="N70">
            <v>9</v>
          </cell>
        </row>
        <row r="71">
          <cell r="B71">
            <v>108</v>
          </cell>
          <cell r="F71">
            <v>502</v>
          </cell>
          <cell r="J71">
            <v>42</v>
          </cell>
          <cell r="N71">
            <v>44</v>
          </cell>
        </row>
        <row r="72">
          <cell r="B72">
            <v>1000</v>
          </cell>
          <cell r="F72">
            <v>1213</v>
          </cell>
          <cell r="J72">
            <v>147</v>
          </cell>
          <cell r="N72">
            <v>132</v>
          </cell>
        </row>
        <row r="73">
          <cell r="B73">
            <v>948</v>
          </cell>
          <cell r="F73">
            <v>1088</v>
          </cell>
          <cell r="J73">
            <v>69</v>
          </cell>
          <cell r="N73">
            <v>112</v>
          </cell>
        </row>
        <row r="75">
          <cell r="B75">
            <v>106</v>
          </cell>
          <cell r="F75">
            <v>41</v>
          </cell>
          <cell r="J75">
            <v>33</v>
          </cell>
          <cell r="N75">
            <v>10</v>
          </cell>
        </row>
        <row r="76">
          <cell r="B76">
            <v>20</v>
          </cell>
          <cell r="F76">
            <v>24</v>
          </cell>
          <cell r="J76">
            <v>0</v>
          </cell>
          <cell r="N76">
            <v>0</v>
          </cell>
        </row>
        <row r="77">
          <cell r="B77">
            <v>1057</v>
          </cell>
          <cell r="F77">
            <v>1232</v>
          </cell>
          <cell r="J77">
            <v>254</v>
          </cell>
          <cell r="N77">
            <v>275</v>
          </cell>
        </row>
        <row r="80">
          <cell r="D80">
            <v>10047943</v>
          </cell>
          <cell r="H80">
            <v>12663830</v>
          </cell>
        </row>
        <row r="81">
          <cell r="D81">
            <v>653134</v>
          </cell>
          <cell r="H81">
            <v>3782522</v>
          </cell>
        </row>
        <row r="82">
          <cell r="D82">
            <v>2501023</v>
          </cell>
          <cell r="H82">
            <v>2722971</v>
          </cell>
        </row>
        <row r="86">
          <cell r="D86">
            <v>2341708</v>
          </cell>
          <cell r="H86">
            <v>6373260</v>
          </cell>
        </row>
        <row r="87">
          <cell r="D87">
            <v>10727887</v>
          </cell>
          <cell r="H87">
            <v>12608043</v>
          </cell>
        </row>
        <row r="88">
          <cell r="D88">
            <v>132505</v>
          </cell>
          <cell r="H88">
            <v>188020</v>
          </cell>
        </row>
        <row r="89">
          <cell r="D89">
            <v>13202100</v>
          </cell>
          <cell r="H89">
            <v>19169323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zoomScale="75" zoomScaleNormal="75" workbookViewId="0" topLeftCell="A1">
      <selection activeCell="H41" sqref="H41"/>
    </sheetView>
  </sheetViews>
  <sheetFormatPr defaultColWidth="9.140625" defaultRowHeight="12.75"/>
  <cols>
    <col min="7" max="7" width="9.00390625" style="0" customWidth="1"/>
    <col min="8" max="8" width="2.28125" style="0" customWidth="1"/>
  </cols>
  <sheetData>
    <row r="1" spans="1:15" ht="23.25">
      <c r="A1" s="113" t="s">
        <v>61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2:13" ht="15.75">
      <c r="B2" s="39"/>
      <c r="C2" s="40"/>
      <c r="D2" s="40"/>
      <c r="E2" s="41" t="s">
        <v>62</v>
      </c>
      <c r="F2" s="40"/>
      <c r="G2" s="40"/>
      <c r="H2" s="40"/>
      <c r="I2" s="40"/>
      <c r="J2" s="40"/>
      <c r="K2" s="40"/>
      <c r="L2" s="40"/>
      <c r="M2" s="40"/>
    </row>
    <row r="3" spans="2:13" ht="15.75">
      <c r="B3" s="39"/>
      <c r="C3" s="40"/>
      <c r="D3" s="40"/>
      <c r="E3" s="41" t="s">
        <v>69</v>
      </c>
      <c r="F3" s="40"/>
      <c r="G3" s="40"/>
      <c r="H3" s="40"/>
      <c r="I3" s="40"/>
      <c r="J3" s="40"/>
      <c r="K3" s="40"/>
      <c r="L3" s="40"/>
      <c r="M3" s="40"/>
    </row>
    <row r="4" spans="2:13" ht="15.75">
      <c r="B4" s="39"/>
      <c r="C4" s="40"/>
      <c r="D4" s="40"/>
      <c r="E4" s="41"/>
      <c r="F4" s="40"/>
      <c r="G4" s="40"/>
      <c r="H4" s="40"/>
      <c r="I4" s="40"/>
      <c r="J4" s="40"/>
      <c r="K4" s="40"/>
      <c r="L4" s="40"/>
      <c r="M4" s="40"/>
    </row>
  </sheetData>
  <mergeCells count="1">
    <mergeCell ref="A1:O1"/>
  </mergeCells>
  <printOptions horizontalCentered="1" verticalCentered="1"/>
  <pageMargins left="0.31" right="0.32" top="0.5" bottom="0.61" header="0.3" footer="0.17"/>
  <pageSetup horizontalDpi="300" verticalDpi="300" orientation="landscape" r:id="rId2"/>
  <headerFooter alignWithMargins="0">
    <oddFooter>&amp;L&amp;8Chart 2
Office of Scholarships and Student Aid
November 5, 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showGridLines="0" zoomScale="75" zoomScaleNormal="75" workbookViewId="0" topLeftCell="A1">
      <selection activeCell="M37" sqref="M37"/>
    </sheetView>
  </sheetViews>
  <sheetFormatPr defaultColWidth="9.140625" defaultRowHeight="12.75"/>
  <cols>
    <col min="7" max="7" width="9.00390625" style="0" customWidth="1"/>
    <col min="8" max="8" width="2.28125" style="0" customWidth="1"/>
  </cols>
  <sheetData>
    <row r="1" spans="1:15" ht="69.75" customHeight="1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3" ht="15.75">
      <c r="B2" s="39"/>
      <c r="C2" s="40"/>
      <c r="D2" s="40"/>
      <c r="E2" s="41"/>
      <c r="F2" s="40"/>
      <c r="G2" s="40"/>
      <c r="H2" s="40"/>
      <c r="I2" s="40"/>
      <c r="J2" s="40"/>
      <c r="K2" s="40"/>
      <c r="L2" s="40"/>
      <c r="M2" s="40"/>
    </row>
  </sheetData>
  <mergeCells count="1">
    <mergeCell ref="A1:O1"/>
  </mergeCells>
  <printOptions horizontalCentered="1" verticalCentered="1"/>
  <pageMargins left="0.31" right="0.32" top="0.5" bottom="0.62" header="0.51" footer="0.17"/>
  <pageSetup horizontalDpi="300" verticalDpi="300" orientation="landscape" r:id="rId2"/>
  <headerFooter alignWithMargins="0">
    <oddFooter>&amp;L&amp;8Chart 6
Office of Scholarships and Student Aid
November 5, 2002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">
      <selection activeCell="E42" sqref="E42"/>
    </sheetView>
  </sheetViews>
  <sheetFormatPr defaultColWidth="9.140625" defaultRowHeight="12.75"/>
  <cols>
    <col min="1" max="1" width="44.28125" style="0" bestFit="1" customWidth="1"/>
    <col min="2" max="2" width="6.421875" style="45" bestFit="1" customWidth="1"/>
    <col min="3" max="3" width="12.28125" style="0" bestFit="1" customWidth="1"/>
    <col min="4" max="4" width="5.8515625" style="0" customWidth="1"/>
    <col min="5" max="5" width="32.57421875" style="0" bestFit="1" customWidth="1"/>
    <col min="6" max="6" width="7.57421875" style="0" bestFit="1" customWidth="1"/>
    <col min="7" max="7" width="13.8515625" style="0" bestFit="1" customWidth="1"/>
    <col min="8" max="8" width="26.8515625" style="0" bestFit="1" customWidth="1"/>
  </cols>
  <sheetData>
    <row r="1" ht="12.75">
      <c r="C1" s="24"/>
    </row>
    <row r="2" ht="13.5" thickBot="1">
      <c r="C2" s="24"/>
    </row>
    <row r="3" spans="1:8" ht="13.5" thickBot="1">
      <c r="A3" s="25" t="s">
        <v>65</v>
      </c>
      <c r="B3" s="45">
        <f>SUM(C3)/E3</f>
        <v>0.6222117499214578</v>
      </c>
      <c r="C3" s="26">
        <v>15844</v>
      </c>
      <c r="E3" s="27">
        <f>SUM(C3)+C10</f>
        <v>25464</v>
      </c>
      <c r="H3" s="39" t="s">
        <v>9</v>
      </c>
    </row>
    <row r="4" spans="1:9" ht="13.5" thickBot="1">
      <c r="A4" s="51" t="s">
        <v>42</v>
      </c>
      <c r="B4" s="45">
        <f>SUM(C4)/C3</f>
        <v>0.5323781873264327</v>
      </c>
      <c r="C4" s="58">
        <v>8435</v>
      </c>
      <c r="H4" t="s">
        <v>55</v>
      </c>
      <c r="I4" s="45">
        <v>0.33</v>
      </c>
    </row>
    <row r="5" spans="1:9" ht="13.5" thickBot="1">
      <c r="A5" s="51" t="s">
        <v>43</v>
      </c>
      <c r="B5" s="45">
        <f>SUM(C5)/C3</f>
        <v>0.5323781873264327</v>
      </c>
      <c r="C5" s="58">
        <v>8435</v>
      </c>
      <c r="H5" t="s">
        <v>10</v>
      </c>
      <c r="I5" s="45">
        <v>0.65</v>
      </c>
    </row>
    <row r="6" spans="1:9" ht="13.5" thickBot="1">
      <c r="A6" s="51" t="s">
        <v>0</v>
      </c>
      <c r="C6" s="59">
        <f>C3-C5</f>
        <v>7409</v>
      </c>
      <c r="H6" t="s">
        <v>54</v>
      </c>
      <c r="I6" s="45">
        <v>0.02</v>
      </c>
    </row>
    <row r="7" spans="1:9" ht="12.75">
      <c r="A7" s="52" t="s">
        <v>2</v>
      </c>
      <c r="B7" s="45">
        <f>SUM(C7)/C5</f>
        <v>0.5385892116182572</v>
      </c>
      <c r="C7" s="29">
        <v>4543</v>
      </c>
      <c r="D7" s="27">
        <f>C3-C7</f>
        <v>11301</v>
      </c>
      <c r="E7" s="57" t="s">
        <v>8</v>
      </c>
      <c r="I7" s="45">
        <f>SUM(I4:I6)</f>
        <v>1</v>
      </c>
    </row>
    <row r="8" spans="1:3" ht="13.5" thickBot="1">
      <c r="A8" s="53" t="s">
        <v>3</v>
      </c>
      <c r="B8" s="45">
        <f>SUM(C8)/C5</f>
        <v>0.46141078838174276</v>
      </c>
      <c r="C8" s="30">
        <v>3892</v>
      </c>
    </row>
    <row r="9" ht="13.5" thickBot="1">
      <c r="B9" s="45">
        <f>SUM(B7:B8)</f>
        <v>1</v>
      </c>
    </row>
    <row r="10" spans="1:3" ht="13.5" thickBot="1">
      <c r="A10" s="25" t="s">
        <v>64</v>
      </c>
      <c r="B10" s="45">
        <f>SUM(C10)/E3</f>
        <v>0.3777882500785423</v>
      </c>
      <c r="C10" s="26">
        <v>9620</v>
      </c>
    </row>
    <row r="11" spans="1:3" ht="13.5" thickBot="1">
      <c r="A11" s="51" t="s">
        <v>42</v>
      </c>
      <c r="C11" s="28">
        <v>4252</v>
      </c>
    </row>
    <row r="12" spans="1:3" ht="13.5" thickBot="1">
      <c r="A12" s="51" t="s">
        <v>43</v>
      </c>
      <c r="C12" s="26">
        <v>4252</v>
      </c>
    </row>
    <row r="13" spans="1:7" ht="13.5" thickBot="1">
      <c r="A13" s="51" t="s">
        <v>0</v>
      </c>
      <c r="C13" s="49">
        <f>C10-C12</f>
        <v>5368</v>
      </c>
      <c r="E13" s="50" t="s">
        <v>1</v>
      </c>
      <c r="F13" s="27">
        <f>SUM(C5+C12)</f>
        <v>12687</v>
      </c>
      <c r="G13" s="45">
        <f>SUM(G14:G15)</f>
        <v>1</v>
      </c>
    </row>
    <row r="14" spans="1:7" ht="12.75">
      <c r="A14" s="52" t="s">
        <v>2</v>
      </c>
      <c r="B14" s="45">
        <f>SUM(C14)/C12</f>
        <v>0.8527751646284102</v>
      </c>
      <c r="C14" s="29">
        <v>3626</v>
      </c>
      <c r="E14" s="52" t="s">
        <v>4</v>
      </c>
      <c r="F14" s="27">
        <f>SUM(C7+C14)</f>
        <v>8169</v>
      </c>
      <c r="G14" s="45">
        <f>SUM(F14)/F13</f>
        <v>0.6438874438401513</v>
      </c>
    </row>
    <row r="15" spans="1:7" ht="13.5" thickBot="1">
      <c r="A15" s="53" t="s">
        <v>3</v>
      </c>
      <c r="B15" s="45">
        <f>SUM(C15)/C12</f>
        <v>0.14722483537158984</v>
      </c>
      <c r="C15" s="30">
        <v>626</v>
      </c>
      <c r="E15" s="53" t="s">
        <v>5</v>
      </c>
      <c r="F15" s="27">
        <f>C8+C15</f>
        <v>4518</v>
      </c>
      <c r="G15" s="45">
        <f>SUM(F15)/F13</f>
        <v>0.35611255615984866</v>
      </c>
    </row>
    <row r="16" spans="3:6" ht="12.75">
      <c r="C16" s="24"/>
      <c r="F16" s="27"/>
    </row>
    <row r="17" spans="3:6" ht="13.5" thickBot="1">
      <c r="C17" s="24"/>
      <c r="F17" s="45"/>
    </row>
    <row r="18" spans="1:7" ht="13.5" thickBot="1">
      <c r="A18" s="25" t="s">
        <v>44</v>
      </c>
      <c r="B18" s="45">
        <f>C18/E3</f>
        <v>0.6222117499214578</v>
      </c>
      <c r="C18" s="26">
        <f>C3</f>
        <v>15844</v>
      </c>
      <c r="E18" t="s">
        <v>45</v>
      </c>
      <c r="F18" s="45">
        <f>SUM(G18)/G20</f>
        <v>0.5561268209083119</v>
      </c>
      <c r="G18" s="27">
        <f>C7</f>
        <v>4543</v>
      </c>
    </row>
    <row r="19" spans="1:7" ht="13.5" thickBot="1">
      <c r="A19" s="25" t="s">
        <v>46</v>
      </c>
      <c r="B19" s="45">
        <f>C19/E3</f>
        <v>0.3777882500785423</v>
      </c>
      <c r="C19" s="26">
        <f>C10</f>
        <v>9620</v>
      </c>
      <c r="E19" t="s">
        <v>47</v>
      </c>
      <c r="F19" s="45">
        <f>SUM(G19)/G20</f>
        <v>0.4438731790916881</v>
      </c>
      <c r="G19" s="27">
        <f>C14</f>
        <v>3626</v>
      </c>
    </row>
    <row r="20" spans="3:7" ht="12.75">
      <c r="C20" s="24"/>
      <c r="F20" s="45">
        <f>SUM(F18:F19)</f>
        <v>1</v>
      </c>
      <c r="G20">
        <f>SUM(G18:G19)</f>
        <v>8169</v>
      </c>
    </row>
    <row r="21" spans="1:3" ht="13.5" thickBot="1">
      <c r="A21" t="s">
        <v>48</v>
      </c>
      <c r="B21" s="45">
        <f>SUM(C21)/C3</f>
        <v>0.4676218126735673</v>
      </c>
      <c r="C21" s="27">
        <f>C3-C22</f>
        <v>7409</v>
      </c>
    </row>
    <row r="22" spans="1:3" ht="13.5" thickBot="1">
      <c r="A22" s="25" t="s">
        <v>6</v>
      </c>
      <c r="B22" s="45">
        <f>C22/C3</f>
        <v>0.5323781873264327</v>
      </c>
      <c r="C22" s="28">
        <f>C5</f>
        <v>8435</v>
      </c>
    </row>
    <row r="23" spans="1:3" ht="12.75">
      <c r="A23" s="52" t="s">
        <v>4</v>
      </c>
      <c r="B23" s="45">
        <f>SUM(C23)/C22</f>
        <v>0.5385892116182572</v>
      </c>
      <c r="C23" s="29">
        <f>C7</f>
        <v>4543</v>
      </c>
    </row>
    <row r="24" spans="1:3" ht="13.5" thickBot="1">
      <c r="A24" s="53" t="s">
        <v>5</v>
      </c>
      <c r="B24" s="45">
        <f>SUM(C24)/C22</f>
        <v>0.46141078838174276</v>
      </c>
      <c r="C24" s="30">
        <f>C8</f>
        <v>3892</v>
      </c>
    </row>
    <row r="25" spans="1:3" ht="12.75">
      <c r="A25" s="31"/>
      <c r="C25" s="7"/>
    </row>
    <row r="26" spans="1:3" ht="13.5" thickBot="1">
      <c r="A26" t="s">
        <v>48</v>
      </c>
      <c r="B26" s="45">
        <f>SUM(C26)/C10</f>
        <v>0.558004158004158</v>
      </c>
      <c r="C26" s="27">
        <f>C10-C27</f>
        <v>5368</v>
      </c>
    </row>
    <row r="27" spans="1:3" ht="13.5" thickBot="1">
      <c r="A27" s="25" t="s">
        <v>7</v>
      </c>
      <c r="B27" s="45">
        <f>SUM(C27)/C10</f>
        <v>0.441995841995842</v>
      </c>
      <c r="C27" s="26">
        <f>C12</f>
        <v>4252</v>
      </c>
    </row>
    <row r="28" spans="1:3" ht="12.75">
      <c r="A28" s="52" t="s">
        <v>4</v>
      </c>
      <c r="B28" s="45">
        <f>SUM(C28)/C27</f>
        <v>0.8527751646284102</v>
      </c>
      <c r="C28" s="29">
        <f>C14</f>
        <v>3626</v>
      </c>
    </row>
    <row r="29" spans="1:3" ht="13.5" thickBot="1">
      <c r="A29" s="53" t="s">
        <v>5</v>
      </c>
      <c r="B29" s="45">
        <f>SUM(C29)/C27</f>
        <v>0.14722483537158984</v>
      </c>
      <c r="C29" s="30">
        <f>C15</f>
        <v>626</v>
      </c>
    </row>
    <row r="30" ht="13.5" thickBot="1">
      <c r="C30" s="24"/>
    </row>
    <row r="31" spans="1:7" s="87" customFormat="1" ht="12.75">
      <c r="A31" s="90" t="s">
        <v>49</v>
      </c>
      <c r="B31" s="91"/>
      <c r="C31" s="92"/>
      <c r="D31" s="99"/>
      <c r="E31" s="90" t="s">
        <v>38</v>
      </c>
      <c r="F31" s="101"/>
      <c r="G31" s="89"/>
    </row>
    <row r="32" spans="1:7" s="87" customFormat="1" ht="12.75">
      <c r="A32" s="93" t="s">
        <v>29</v>
      </c>
      <c r="B32" s="86"/>
      <c r="C32" s="94"/>
      <c r="D32" s="99"/>
      <c r="E32" s="93" t="s">
        <v>29</v>
      </c>
      <c r="F32" s="102"/>
      <c r="G32" s="89"/>
    </row>
    <row r="33" spans="1:7" s="87" customFormat="1" ht="12.75">
      <c r="A33" s="95" t="s">
        <v>30</v>
      </c>
      <c r="B33" s="88">
        <f>C33/$C$36</f>
        <v>0.8655213420572757</v>
      </c>
      <c r="C33" s="109">
        <f>'SAO Report Graphs Data'!E4</f>
        <v>47549223</v>
      </c>
      <c r="D33" s="100"/>
      <c r="E33" s="95" t="s">
        <v>30</v>
      </c>
      <c r="F33" s="103">
        <f>G33/$G$36</f>
        <v>0.4589370869323691</v>
      </c>
      <c r="G33" s="108">
        <f>'SAO Report Graphs Data'!D4</f>
        <v>30861799</v>
      </c>
    </row>
    <row r="34" spans="1:7" s="87" customFormat="1" ht="12.75">
      <c r="A34" s="95" t="s">
        <v>31</v>
      </c>
      <c r="B34" s="88">
        <f>C34/$C$36</f>
        <v>0.13447865794272426</v>
      </c>
      <c r="C34" s="109">
        <f>'SAO Report Graphs Data'!E5</f>
        <v>7387866</v>
      </c>
      <c r="D34" s="100"/>
      <c r="E34" s="95" t="s">
        <v>31</v>
      </c>
      <c r="F34" s="103">
        <f>G34/$G$36</f>
        <v>0.07775199129313556</v>
      </c>
      <c r="G34" s="108">
        <f>'SAO Report Graphs Data'!D5</f>
        <v>5228530</v>
      </c>
    </row>
    <row r="35" spans="1:7" s="87" customFormat="1" ht="12.75">
      <c r="A35" s="95" t="s">
        <v>32</v>
      </c>
      <c r="B35" s="88">
        <f>C35/$C$36</f>
        <v>0.3525271788608967</v>
      </c>
      <c r="C35" s="109">
        <f>'SAO Report Graphs Data'!E6</f>
        <v>19366817</v>
      </c>
      <c r="D35" s="100"/>
      <c r="E35" s="95" t="s">
        <v>32</v>
      </c>
      <c r="F35" s="103">
        <f>G35/$G$36</f>
        <v>0.46331092177449534</v>
      </c>
      <c r="G35" s="108">
        <f>'SAO Report Graphs Data'!D6</f>
        <v>31155923</v>
      </c>
    </row>
    <row r="36" spans="1:7" s="87" customFormat="1" ht="12.75">
      <c r="A36" s="95" t="s">
        <v>33</v>
      </c>
      <c r="B36" s="88">
        <f>C36/$C$36</f>
        <v>1</v>
      </c>
      <c r="C36" s="96">
        <f>SUM(C33:C34)</f>
        <v>54937089</v>
      </c>
      <c r="D36" s="100"/>
      <c r="E36" s="95" t="s">
        <v>33</v>
      </c>
      <c r="F36" s="103">
        <f>G36/$G$36</f>
        <v>1</v>
      </c>
      <c r="G36" s="89">
        <f>SUM(G33:G35)</f>
        <v>67246252</v>
      </c>
    </row>
    <row r="37" spans="1:7" s="87" customFormat="1" ht="12.75">
      <c r="A37" s="95"/>
      <c r="B37" s="88"/>
      <c r="C37" s="97"/>
      <c r="D37" s="100"/>
      <c r="E37" s="95"/>
      <c r="F37" s="96"/>
      <c r="G37" s="89"/>
    </row>
    <row r="38" spans="1:7" s="87" customFormat="1" ht="12.75">
      <c r="A38" s="95" t="s">
        <v>34</v>
      </c>
      <c r="B38" s="88"/>
      <c r="C38" s="96"/>
      <c r="D38" s="100"/>
      <c r="E38" s="95" t="s">
        <v>34</v>
      </c>
      <c r="F38" s="103"/>
      <c r="G38" s="89"/>
    </row>
    <row r="39" spans="1:7" s="87" customFormat="1" ht="12.75">
      <c r="A39" s="95" t="s">
        <v>35</v>
      </c>
      <c r="B39" s="88">
        <f>C39/$C$42</f>
        <v>0.2530034751853254</v>
      </c>
      <c r="C39" s="109">
        <f>'SAO Report Graphs Data'!E10</f>
        <v>18803890</v>
      </c>
      <c r="D39" s="100"/>
      <c r="E39" s="95" t="s">
        <v>35</v>
      </c>
      <c r="F39" s="103">
        <f>G39/$G$42</f>
        <v>0.6356015945691664</v>
      </c>
      <c r="G39" s="108">
        <f>'SAO Report Graphs Data'!D10</f>
        <v>42741825</v>
      </c>
    </row>
    <row r="40" spans="1:7" s="87" customFormat="1" ht="12.75">
      <c r="A40" s="95" t="s">
        <v>36</v>
      </c>
      <c r="B40" s="88">
        <f>C40/$C$42</f>
        <v>0.7423381874611449</v>
      </c>
      <c r="C40" s="109">
        <f>'SAO Report Graphs Data'!E11</f>
        <v>55172545</v>
      </c>
      <c r="D40" s="100"/>
      <c r="E40" s="95" t="s">
        <v>36</v>
      </c>
      <c r="F40" s="103">
        <f>G40/$G$42</f>
        <v>0.34680798269619545</v>
      </c>
      <c r="G40" s="108">
        <f>'SAO Report Graphs Data'!D11</f>
        <v>23321537</v>
      </c>
    </row>
    <row r="41" spans="1:7" s="87" customFormat="1" ht="13.5" thickBot="1">
      <c r="A41" s="98" t="s">
        <v>37</v>
      </c>
      <c r="B41" s="107">
        <f>C41/$C$42</f>
        <v>0.0046583373535296875</v>
      </c>
      <c r="C41" s="105">
        <f>'SAO Report Graphs Data'!E12</f>
        <v>346220</v>
      </c>
      <c r="D41" s="100"/>
      <c r="E41" s="98" t="s">
        <v>37</v>
      </c>
      <c r="F41" s="104">
        <f>G41/$G$42</f>
        <v>0.017590422734638057</v>
      </c>
      <c r="G41" s="108">
        <f>'SAO Report Graphs Data'!D12</f>
        <v>1182890</v>
      </c>
    </row>
    <row r="42" spans="3:7" ht="12.75">
      <c r="C42" s="106">
        <f>SUM(C39:C41)</f>
        <v>74322655</v>
      </c>
      <c r="G42" s="89">
        <f>SUM(G39:G41)</f>
        <v>67246252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workbookViewId="0" topLeftCell="A1">
      <selection activeCell="E36" sqref="E36"/>
    </sheetView>
  </sheetViews>
  <sheetFormatPr defaultColWidth="9.140625" defaultRowHeight="12.75"/>
  <cols>
    <col min="1" max="1" width="31.7109375" style="0" bestFit="1" customWidth="1"/>
    <col min="4" max="4" width="11.140625" style="27" bestFit="1" customWidth="1"/>
    <col min="5" max="5" width="11.28125" style="27" customWidth="1"/>
    <col min="6" max="7" width="11.140625" style="0" bestFit="1" customWidth="1"/>
    <col min="8" max="8" width="10.140625" style="0" bestFit="1" customWidth="1"/>
    <col min="10" max="10" width="10.7109375" style="0" bestFit="1" customWidth="1"/>
  </cols>
  <sheetData>
    <row r="1" ht="12.75">
      <c r="A1" t="s">
        <v>58</v>
      </c>
    </row>
    <row r="2" ht="13.5" thickBot="1"/>
    <row r="3" spans="1:6" ht="13.5" thickBot="1">
      <c r="A3" s="32" t="s">
        <v>29</v>
      </c>
      <c r="B3" s="33" t="s">
        <v>17</v>
      </c>
      <c r="D3" s="27" t="s">
        <v>56</v>
      </c>
      <c r="E3" s="27" t="s">
        <v>57</v>
      </c>
      <c r="F3" t="s">
        <v>59</v>
      </c>
    </row>
    <row r="4" spans="1:6" ht="12.75">
      <c r="A4" s="34" t="s">
        <v>30</v>
      </c>
      <c r="B4" s="43">
        <f>(D4+E4)/$F$7</f>
        <v>0.5539451393618366</v>
      </c>
      <c r="D4" s="111">
        <v>30861799</v>
      </c>
      <c r="E4" s="111">
        <v>47549223</v>
      </c>
      <c r="F4" s="27">
        <f>SUM(D4:E4)</f>
        <v>78411022</v>
      </c>
    </row>
    <row r="5" spans="1:6" ht="12.75">
      <c r="A5" s="35" t="s">
        <v>31</v>
      </c>
      <c r="B5" s="43">
        <f>(D5+E5)/$F$7</f>
        <v>0.08913021488820945</v>
      </c>
      <c r="D5" s="111">
        <v>5228530</v>
      </c>
      <c r="E5" s="111">
        <v>7387866</v>
      </c>
      <c r="F5" s="27">
        <f>SUM(D5:E5)</f>
        <v>12616396</v>
      </c>
    </row>
    <row r="6" spans="1:6" ht="12.75">
      <c r="A6" s="35" t="s">
        <v>32</v>
      </c>
      <c r="B6" s="43">
        <f>(D6+E6)/$F$7</f>
        <v>0.35692464574995386</v>
      </c>
      <c r="D6" s="111">
        <v>31155923</v>
      </c>
      <c r="E6" s="111">
        <v>19366817</v>
      </c>
      <c r="F6" s="27">
        <f>SUM(D6:E6)</f>
        <v>50522740</v>
      </c>
    </row>
    <row r="7" spans="1:6" ht="13.5" thickBot="1">
      <c r="A7" s="36" t="s">
        <v>33</v>
      </c>
      <c r="B7" s="44">
        <v>1</v>
      </c>
      <c r="D7" s="27">
        <f>SUM(D4:D6)</f>
        <v>67246252</v>
      </c>
      <c r="E7" s="27">
        <f>SUM(E4:E6)</f>
        <v>74303906</v>
      </c>
      <c r="F7" s="27">
        <f>D7+E7</f>
        <v>141550158</v>
      </c>
    </row>
    <row r="8" spans="1:2" ht="13.5" thickBot="1">
      <c r="A8" s="54"/>
      <c r="B8" s="55"/>
    </row>
    <row r="9" spans="1:2" ht="13.5" thickBot="1">
      <c r="A9" s="32" t="s">
        <v>34</v>
      </c>
      <c r="B9" s="33" t="s">
        <v>17</v>
      </c>
    </row>
    <row r="10" spans="1:6" ht="12.75">
      <c r="A10" s="34" t="s">
        <v>35</v>
      </c>
      <c r="B10" s="43">
        <f>(D10+E10)/$F$13</f>
        <v>0.4347403416768627</v>
      </c>
      <c r="C10" s="45">
        <f>D10/$D$13</f>
        <v>0.6356015945691664</v>
      </c>
      <c r="D10" s="60">
        <v>42741825</v>
      </c>
      <c r="E10" s="60">
        <v>18803890</v>
      </c>
      <c r="F10" s="27">
        <f>SUM(D10:E10)</f>
        <v>61545715</v>
      </c>
    </row>
    <row r="11" spans="1:6" ht="12.75">
      <c r="A11" s="35" t="s">
        <v>50</v>
      </c>
      <c r="B11" s="43">
        <f>(D11+E11)/$F$13</f>
        <v>0.5544584871309347</v>
      </c>
      <c r="D11" s="60">
        <v>23321537</v>
      </c>
      <c r="E11" s="60">
        <v>55172545</v>
      </c>
      <c r="F11" s="27">
        <f>SUM(D11:E11)</f>
        <v>78494082</v>
      </c>
    </row>
    <row r="12" spans="1:6" ht="12.75">
      <c r="A12" s="35" t="s">
        <v>37</v>
      </c>
      <c r="B12" s="43">
        <f>(D12+E12)/$F$13</f>
        <v>0.010801171192202537</v>
      </c>
      <c r="D12" s="60">
        <v>1182890</v>
      </c>
      <c r="E12" s="60">
        <v>346220</v>
      </c>
      <c r="F12" s="27">
        <f>SUM(D12:E12)</f>
        <v>1529110</v>
      </c>
    </row>
    <row r="13" spans="1:6" ht="13.5" thickBot="1">
      <c r="A13" s="36" t="s">
        <v>33</v>
      </c>
      <c r="B13" s="44">
        <f>SUM(B10:B12)</f>
        <v>1</v>
      </c>
      <c r="D13" s="27">
        <f>SUM(D10:D12)</f>
        <v>67246252</v>
      </c>
      <c r="E13" s="27">
        <f>SUM(E10:E12)</f>
        <v>74322655</v>
      </c>
      <c r="F13" s="27">
        <f>D13+E13</f>
        <v>141568907</v>
      </c>
    </row>
    <row r="14" ht="12.75">
      <c r="B14" s="45"/>
    </row>
    <row r="15" ht="12.75">
      <c r="B15" s="45"/>
    </row>
    <row r="16" spans="1:6" ht="12.75">
      <c r="A16" t="s">
        <v>21</v>
      </c>
      <c r="B16" s="43">
        <f>(D16+E16)/$F$23</f>
        <v>0.05639192986341414</v>
      </c>
      <c r="D16" s="60">
        <v>7974034</v>
      </c>
      <c r="E16" s="60">
        <v>185026</v>
      </c>
      <c r="F16" s="27">
        <f aca="true" t="shared" si="0" ref="F16:F22">SUM(D16:E16)</f>
        <v>8159060</v>
      </c>
    </row>
    <row r="17" spans="1:6" ht="12.75">
      <c r="A17" t="s">
        <v>22</v>
      </c>
      <c r="B17" s="43">
        <f aca="true" t="shared" si="1" ref="B17:B22">(D17+E17)/$F$23</f>
        <v>0.08687082846462049</v>
      </c>
      <c r="D17" s="60">
        <v>5183530</v>
      </c>
      <c r="E17" s="60">
        <v>7385366</v>
      </c>
      <c r="F17" s="27">
        <f t="shared" si="0"/>
        <v>12568896</v>
      </c>
    </row>
    <row r="18" spans="1:6" ht="12.75">
      <c r="A18" t="s">
        <v>23</v>
      </c>
      <c r="B18" s="43">
        <f t="shared" si="1"/>
        <v>0.28211487631047466</v>
      </c>
      <c r="D18" s="60">
        <v>29584261</v>
      </c>
      <c r="E18" s="60">
        <v>11233498</v>
      </c>
      <c r="F18" s="27">
        <f t="shared" si="0"/>
        <v>40817759</v>
      </c>
    </row>
    <row r="19" spans="1:6" ht="12.75">
      <c r="A19" t="s">
        <v>24</v>
      </c>
      <c r="B19" s="43">
        <f t="shared" si="1"/>
        <v>0.47590032675631144</v>
      </c>
      <c r="D19" s="60">
        <v>21837608</v>
      </c>
      <c r="E19" s="60">
        <v>47017977</v>
      </c>
      <c r="F19" s="27">
        <f t="shared" si="0"/>
        <v>68855585</v>
      </c>
    </row>
    <row r="20" spans="1:6" ht="12.75">
      <c r="A20" t="s">
        <v>51</v>
      </c>
      <c r="B20" s="43">
        <f t="shared" si="1"/>
        <v>0.0014122691335412246</v>
      </c>
      <c r="D20" s="112">
        <v>201834</v>
      </c>
      <c r="E20" s="56">
        <v>2500</v>
      </c>
      <c r="F20" s="27">
        <f t="shared" si="0"/>
        <v>204334</v>
      </c>
    </row>
    <row r="21" spans="1:6" ht="12.75">
      <c r="A21" t="s">
        <v>26</v>
      </c>
      <c r="B21" s="43">
        <f t="shared" si="1"/>
        <v>0.06520489593360224</v>
      </c>
      <c r="D21" s="60">
        <v>1282095</v>
      </c>
      <c r="E21" s="60">
        <v>8152068</v>
      </c>
      <c r="F21" s="27">
        <f t="shared" si="0"/>
        <v>9434163</v>
      </c>
    </row>
    <row r="22" spans="1:6" ht="12.75">
      <c r="A22" t="s">
        <v>27</v>
      </c>
      <c r="B22" s="43">
        <f t="shared" si="1"/>
        <v>0.0321048735380358</v>
      </c>
      <c r="D22" s="60">
        <v>1182890</v>
      </c>
      <c r="E22" s="60">
        <v>3462200</v>
      </c>
      <c r="F22" s="27">
        <f t="shared" si="0"/>
        <v>4645090</v>
      </c>
    </row>
    <row r="23" spans="1:6" ht="12.75">
      <c r="A23" t="s">
        <v>52</v>
      </c>
      <c r="B23" s="45">
        <f>SUM(B16:B22)</f>
        <v>1</v>
      </c>
      <c r="D23" s="27">
        <f>SUM(D16:D22)</f>
        <v>67246252</v>
      </c>
      <c r="E23" s="27">
        <f>SUM(E16:E22)</f>
        <v>77438635</v>
      </c>
      <c r="F23" s="27">
        <f>D23+E23</f>
        <v>144684887</v>
      </c>
    </row>
    <row r="25" ht="13.5" thickBot="1"/>
    <row r="26" spans="1:2" ht="13.5" thickBot="1">
      <c r="A26" s="25" t="s">
        <v>66</v>
      </c>
      <c r="B26" s="37">
        <f>'Profile Graphs Data'!E3</f>
        <v>25464</v>
      </c>
    </row>
    <row r="27" spans="1:2" ht="13.5" thickBot="1">
      <c r="A27" s="54"/>
      <c r="B27" s="56"/>
    </row>
    <row r="28" spans="1:4" ht="27" thickBot="1">
      <c r="A28" s="25" t="s">
        <v>42</v>
      </c>
      <c r="B28" s="38">
        <f>'Profile Graphs Data'!F13</f>
        <v>12687</v>
      </c>
      <c r="C28" s="45">
        <f>SUM(B28)/B26</f>
        <v>0.49823279924599434</v>
      </c>
      <c r="D28" s="110"/>
    </row>
    <row r="29" spans="1:2" ht="13.5" thickBot="1">
      <c r="A29" s="54"/>
      <c r="B29" s="56"/>
    </row>
    <row r="30" spans="1:2" ht="13.5" thickBot="1">
      <c r="A30" s="25" t="s">
        <v>53</v>
      </c>
      <c r="B30" s="38">
        <f>'Profile Graphs Data'!F13</f>
        <v>12687</v>
      </c>
    </row>
    <row r="31" spans="8:10" ht="12.75">
      <c r="H31" s="27"/>
      <c r="J31" s="27"/>
    </row>
    <row r="33" ht="12.75">
      <c r="G33" s="2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workbookViewId="0" topLeftCell="A1">
      <selection activeCell="B37" sqref="B37"/>
    </sheetView>
  </sheetViews>
  <sheetFormatPr defaultColWidth="9.140625" defaultRowHeight="12.75"/>
  <cols>
    <col min="1" max="1" width="31.00390625" style="0" bestFit="1" customWidth="1"/>
    <col min="2" max="2" width="11.140625" style="0" bestFit="1" customWidth="1"/>
    <col min="3" max="3" width="13.8515625" style="23" bestFit="1" customWidth="1"/>
    <col min="4" max="4" width="13.8515625" style="23" customWidth="1"/>
    <col min="5" max="5" width="13.8515625" style="45" bestFit="1" customWidth="1"/>
    <col min="7" max="8" width="13.8515625" style="23" customWidth="1"/>
    <col min="9" max="9" width="13.8515625" style="45" bestFit="1" customWidth="1"/>
    <col min="10" max="10" width="39.421875" style="0" bestFit="1" customWidth="1"/>
    <col min="11" max="12" width="11.140625" style="0" bestFit="1" customWidth="1"/>
    <col min="13" max="13" width="15.140625" style="0" bestFit="1" customWidth="1"/>
    <col min="16" max="16" width="10.421875" style="0" bestFit="1" customWidth="1"/>
    <col min="17" max="17" width="15.140625" style="0" bestFit="1" customWidth="1"/>
  </cols>
  <sheetData>
    <row r="1" spans="1:10" ht="12.75">
      <c r="A1" s="1" t="s">
        <v>40</v>
      </c>
      <c r="B1" s="2"/>
      <c r="E1" s="46"/>
      <c r="F1" s="2"/>
      <c r="I1" s="42"/>
      <c r="J1" t="s">
        <v>41</v>
      </c>
    </row>
    <row r="2" spans="1:9" ht="13.5" thickBot="1">
      <c r="A2" s="3"/>
      <c r="B2" s="4"/>
      <c r="E2" s="47"/>
      <c r="F2" s="4"/>
      <c r="I2" s="43"/>
    </row>
    <row r="3" spans="1:18" ht="13.5" thickBot="1">
      <c r="A3" s="3"/>
      <c r="B3" s="4" t="s">
        <v>12</v>
      </c>
      <c r="E3" s="47"/>
      <c r="F3" s="4" t="s">
        <v>13</v>
      </c>
      <c r="I3" s="43"/>
      <c r="J3" s="10"/>
      <c r="K3" s="115" t="s">
        <v>12</v>
      </c>
      <c r="L3" s="116"/>
      <c r="M3" s="116"/>
      <c r="N3" s="117"/>
      <c r="O3" s="118" t="s">
        <v>13</v>
      </c>
      <c r="P3" s="119"/>
      <c r="Q3" s="119"/>
      <c r="R3" s="120"/>
    </row>
    <row r="4" spans="1:18" ht="13.5" thickBot="1">
      <c r="A4" s="3"/>
      <c r="B4" s="4" t="s">
        <v>14</v>
      </c>
      <c r="C4" s="23" t="s">
        <v>15</v>
      </c>
      <c r="D4" s="23" t="s">
        <v>16</v>
      </c>
      <c r="E4" s="47" t="s">
        <v>17</v>
      </c>
      <c r="F4" s="4" t="s">
        <v>14</v>
      </c>
      <c r="G4" s="23" t="s">
        <v>15</v>
      </c>
      <c r="H4" s="23" t="s">
        <v>16</v>
      </c>
      <c r="I4" s="43" t="s">
        <v>17</v>
      </c>
      <c r="J4" s="11"/>
      <c r="K4" s="12" t="s">
        <v>14</v>
      </c>
      <c r="L4" s="13" t="s">
        <v>15</v>
      </c>
      <c r="M4" s="13" t="s">
        <v>16</v>
      </c>
      <c r="N4" s="14" t="s">
        <v>17</v>
      </c>
      <c r="O4" s="12" t="s">
        <v>14</v>
      </c>
      <c r="P4" s="13" t="s">
        <v>15</v>
      </c>
      <c r="Q4" s="13" t="s">
        <v>16</v>
      </c>
      <c r="R4" s="14" t="s">
        <v>17</v>
      </c>
    </row>
    <row r="5" spans="1:18" ht="12.75">
      <c r="A5" s="3" t="s">
        <v>18</v>
      </c>
      <c r="B5" s="61">
        <v>3722</v>
      </c>
      <c r="C5" s="7">
        <f>(D5/B5)</f>
        <v>11616.830736163352</v>
      </c>
      <c r="D5" s="7">
        <v>43237844</v>
      </c>
      <c r="E5" s="62" t="s">
        <v>60</v>
      </c>
      <c r="F5" s="61">
        <v>811</v>
      </c>
      <c r="G5" s="7">
        <f>(H5/F5)</f>
        <v>27.324290998766955</v>
      </c>
      <c r="H5" s="7">
        <v>22160</v>
      </c>
      <c r="I5" s="62" t="s">
        <v>60</v>
      </c>
      <c r="J5" s="15" t="s">
        <v>18</v>
      </c>
      <c r="K5" s="61">
        <v>2605</v>
      </c>
      <c r="L5" s="7">
        <f>(M5/K5)</f>
        <v>19682.11708253359</v>
      </c>
      <c r="M5" s="7">
        <v>51271915</v>
      </c>
      <c r="N5" s="62" t="s">
        <v>60</v>
      </c>
      <c r="O5" s="61">
        <v>1016</v>
      </c>
      <c r="P5" s="7">
        <f>(Q5/O5)</f>
        <v>28859.895669291338</v>
      </c>
      <c r="Q5" s="7">
        <v>29321654</v>
      </c>
      <c r="R5" s="62" t="s">
        <v>60</v>
      </c>
    </row>
    <row r="6" spans="1:18" ht="12.75">
      <c r="A6" s="3" t="s">
        <v>19</v>
      </c>
      <c r="B6" s="61">
        <v>3722</v>
      </c>
      <c r="C6" s="7">
        <f>(D6/B6)</f>
        <v>4040.2044599677592</v>
      </c>
      <c r="D6" s="7">
        <v>15037641</v>
      </c>
      <c r="E6" s="62" t="s">
        <v>60</v>
      </c>
      <c r="F6" s="61">
        <v>811</v>
      </c>
      <c r="G6" s="7">
        <f>(H6/F6)</f>
        <v>9.411837237977805</v>
      </c>
      <c r="H6" s="7">
        <v>7633</v>
      </c>
      <c r="I6" s="62" t="s">
        <v>60</v>
      </c>
      <c r="J6" s="16" t="s">
        <v>19</v>
      </c>
      <c r="K6" s="61">
        <v>2605</v>
      </c>
      <c r="L6" s="7">
        <f>(M6/K6)</f>
        <v>3292.9896353166987</v>
      </c>
      <c r="M6" s="7">
        <v>8578238</v>
      </c>
      <c r="N6" s="62" t="s">
        <v>60</v>
      </c>
      <c r="O6" s="61">
        <v>1016</v>
      </c>
      <c r="P6" s="7">
        <f>(Q6/O6)</f>
        <v>3937.2421259842517</v>
      </c>
      <c r="Q6" s="7">
        <v>4000238</v>
      </c>
      <c r="R6" s="62" t="s">
        <v>60</v>
      </c>
    </row>
    <row r="7" spans="1:18" ht="13.5" thickBot="1">
      <c r="A7" s="3" t="s">
        <v>20</v>
      </c>
      <c r="B7" s="61">
        <v>3722</v>
      </c>
      <c r="C7" s="64">
        <f>(D7/B7)</f>
        <v>7524.033584094573</v>
      </c>
      <c r="D7" s="64">
        <v>28004453</v>
      </c>
      <c r="E7" s="65" t="s">
        <v>60</v>
      </c>
      <c r="F7" s="61">
        <v>811</v>
      </c>
      <c r="G7" s="64">
        <f>(H7/F7)</f>
        <v>16.706535141800245</v>
      </c>
      <c r="H7" s="64">
        <v>13549</v>
      </c>
      <c r="I7" s="65" t="s">
        <v>60</v>
      </c>
      <c r="J7" s="17" t="s">
        <v>20</v>
      </c>
      <c r="K7" s="61">
        <v>2605</v>
      </c>
      <c r="L7" s="64">
        <f>(M7/K7)</f>
        <v>16341.692514395394</v>
      </c>
      <c r="M7" s="64">
        <v>42570109</v>
      </c>
      <c r="N7" s="65" t="s">
        <v>60</v>
      </c>
      <c r="O7" s="61">
        <v>1016</v>
      </c>
      <c r="P7" s="64">
        <f>(Q7/O7)</f>
        <v>24871.655511811023</v>
      </c>
      <c r="Q7" s="64">
        <v>25269602</v>
      </c>
      <c r="R7" s="65" t="s">
        <v>60</v>
      </c>
    </row>
    <row r="8" spans="1:18" ht="13.5" thickBot="1">
      <c r="A8" s="3"/>
      <c r="B8" s="4" t="s">
        <v>12</v>
      </c>
      <c r="E8" s="47"/>
      <c r="F8" s="4" t="s">
        <v>13</v>
      </c>
      <c r="I8" s="43"/>
      <c r="J8" s="10"/>
      <c r="K8" s="115" t="s">
        <v>12</v>
      </c>
      <c r="L8" s="116"/>
      <c r="M8" s="116"/>
      <c r="N8" s="117"/>
      <c r="O8" s="118" t="s">
        <v>13</v>
      </c>
      <c r="P8" s="119"/>
      <c r="Q8" s="119"/>
      <c r="R8" s="120"/>
    </row>
    <row r="9" spans="1:18" ht="13.5" thickBot="1">
      <c r="A9" s="3"/>
      <c r="B9" s="4" t="s">
        <v>14</v>
      </c>
      <c r="C9" s="23" t="s">
        <v>15</v>
      </c>
      <c r="D9" s="23" t="s">
        <v>16</v>
      </c>
      <c r="E9" s="47" t="s">
        <v>17</v>
      </c>
      <c r="F9" s="4" t="s">
        <v>14</v>
      </c>
      <c r="G9" s="23" t="s">
        <v>15</v>
      </c>
      <c r="H9" s="23" t="s">
        <v>16</v>
      </c>
      <c r="I9" s="43" t="s">
        <v>17</v>
      </c>
      <c r="J9" s="11"/>
      <c r="K9" s="12" t="s">
        <v>14</v>
      </c>
      <c r="L9" s="13" t="s">
        <v>15</v>
      </c>
      <c r="M9" s="13" t="s">
        <v>16</v>
      </c>
      <c r="N9" s="14" t="s">
        <v>17</v>
      </c>
      <c r="O9" s="12" t="s">
        <v>14</v>
      </c>
      <c r="P9" s="13" t="s">
        <v>15</v>
      </c>
      <c r="Q9" s="13" t="s">
        <v>16</v>
      </c>
      <c r="R9" s="14" t="s">
        <v>17</v>
      </c>
    </row>
    <row r="10" spans="1:18" ht="12.75">
      <c r="A10" s="3" t="s">
        <v>21</v>
      </c>
      <c r="B10" s="61">
        <v>1846</v>
      </c>
      <c r="C10" s="7">
        <f aca="true" t="shared" si="0" ref="C10:C17">(D10/B10)</f>
        <v>3038.827735644637</v>
      </c>
      <c r="D10" s="7">
        <v>5609676</v>
      </c>
      <c r="E10" s="66">
        <f>(D10/D17)*100</f>
        <v>18.904184789137922</v>
      </c>
      <c r="F10" s="61">
        <v>249</v>
      </c>
      <c r="G10" s="7">
        <f aca="true" t="shared" si="1" ref="G10:G17">(H10/F10)</f>
        <v>4353.779116465864</v>
      </c>
      <c r="H10" s="7">
        <v>1084091</v>
      </c>
      <c r="I10" s="66">
        <f>(H10/H17)*100</f>
        <v>9.655420382110579</v>
      </c>
      <c r="J10" s="15" t="s">
        <v>21</v>
      </c>
      <c r="K10" s="61">
        <v>29</v>
      </c>
      <c r="L10" s="7">
        <f aca="true" t="shared" si="2" ref="L10:L16">(M10/K10)</f>
        <v>3329.551724137931</v>
      </c>
      <c r="M10" s="7">
        <v>96557</v>
      </c>
      <c r="N10" s="66">
        <f>(M10/$M$17)*100</f>
        <v>0.2312305309266794</v>
      </c>
      <c r="O10" s="61">
        <v>14</v>
      </c>
      <c r="P10" s="7">
        <f aca="true" t="shared" si="3" ref="P10:P16">(Q10/O10)</f>
        <v>2715.0714285714284</v>
      </c>
      <c r="Q10" s="7">
        <v>38011</v>
      </c>
      <c r="R10" s="66">
        <f>(Q10/$Q$17)*100</f>
        <v>0.1639871443673602</v>
      </c>
    </row>
    <row r="11" spans="1:18" ht="12.75">
      <c r="A11" s="3" t="s">
        <v>22</v>
      </c>
      <c r="B11" s="61">
        <v>1727</v>
      </c>
      <c r="C11" s="7">
        <f t="shared" si="0"/>
        <v>1884.3920092646208</v>
      </c>
      <c r="D11" s="7">
        <v>3254345</v>
      </c>
      <c r="E11" s="66">
        <f>(D11/D17)*100</f>
        <v>10.966897062790624</v>
      </c>
      <c r="F11" s="61">
        <v>18</v>
      </c>
      <c r="G11" s="7">
        <f t="shared" si="1"/>
        <v>1902.1666666666667</v>
      </c>
      <c r="H11" s="7">
        <v>34239</v>
      </c>
      <c r="I11" s="66">
        <f>(H11/H17)*100</f>
        <v>0.30494851305202614</v>
      </c>
      <c r="J11" s="16" t="s">
        <v>22</v>
      </c>
      <c r="K11" s="61">
        <v>567</v>
      </c>
      <c r="L11" s="7">
        <f t="shared" si="2"/>
        <v>4018.7601410934744</v>
      </c>
      <c r="M11" s="7">
        <v>2278637</v>
      </c>
      <c r="N11" s="66">
        <f aca="true" t="shared" si="4" ref="N11:N16">(M11/$M$17)*100</f>
        <v>5.456781417185455</v>
      </c>
      <c r="O11" s="61">
        <v>433</v>
      </c>
      <c r="P11" s="7">
        <f t="shared" si="3"/>
        <v>9866.411085450347</v>
      </c>
      <c r="Q11" s="7">
        <v>4272156</v>
      </c>
      <c r="R11" s="66">
        <f aca="true" t="shared" si="5" ref="R11:R16">(Q11/$Q$17)*100</f>
        <v>18.43094532456089</v>
      </c>
    </row>
    <row r="12" spans="1:18" ht="12.75">
      <c r="A12" s="3" t="s">
        <v>23</v>
      </c>
      <c r="B12" s="61">
        <v>3631</v>
      </c>
      <c r="C12" s="7">
        <f t="shared" si="0"/>
        <v>2795.670338749656</v>
      </c>
      <c r="D12" s="7">
        <v>10151079</v>
      </c>
      <c r="E12" s="66">
        <f>(D12/D17)*100</f>
        <v>34.20837018486226</v>
      </c>
      <c r="F12" s="61">
        <v>798</v>
      </c>
      <c r="G12" s="7">
        <f t="shared" si="1"/>
        <v>7092.098997493735</v>
      </c>
      <c r="H12" s="7">
        <v>5659495</v>
      </c>
      <c r="I12" s="66">
        <f>(H12/H17)*100</f>
        <v>50.40610370850131</v>
      </c>
      <c r="J12" s="16" t="s">
        <v>23</v>
      </c>
      <c r="K12" s="61">
        <v>2504</v>
      </c>
      <c r="L12" s="7">
        <f t="shared" si="2"/>
        <v>2298.668130990415</v>
      </c>
      <c r="M12" s="7">
        <v>5755865</v>
      </c>
      <c r="N12" s="66">
        <f t="shared" si="4"/>
        <v>13.78389676452553</v>
      </c>
      <c r="O12" s="61">
        <v>983</v>
      </c>
      <c r="P12" s="7">
        <f t="shared" si="3"/>
        <v>3766.0640895218717</v>
      </c>
      <c r="Q12" s="7">
        <v>3702041</v>
      </c>
      <c r="R12" s="66">
        <f t="shared" si="5"/>
        <v>15.971353869166466</v>
      </c>
    </row>
    <row r="13" spans="1:18" ht="12.75">
      <c r="A13" s="3" t="s">
        <v>24</v>
      </c>
      <c r="B13" s="61">
        <v>2426</v>
      </c>
      <c r="C13" s="7">
        <f t="shared" si="0"/>
        <v>3832.7914262159934</v>
      </c>
      <c r="D13" s="7">
        <v>9298352</v>
      </c>
      <c r="E13" s="66">
        <f>(D13/D17)*100</f>
        <v>31.334744545398024</v>
      </c>
      <c r="F13" s="61">
        <v>594</v>
      </c>
      <c r="G13" s="7">
        <f t="shared" si="1"/>
        <v>6363.594276094276</v>
      </c>
      <c r="H13" s="7">
        <v>3779975</v>
      </c>
      <c r="I13" s="66">
        <f>(H13/H17)*100</f>
        <v>33.66622143239675</v>
      </c>
      <c r="J13" s="16" t="s">
        <v>24</v>
      </c>
      <c r="K13" s="61">
        <v>2313</v>
      </c>
      <c r="L13" s="7">
        <f t="shared" si="2"/>
        <v>14109.469087764808</v>
      </c>
      <c r="M13" s="7">
        <v>32635202</v>
      </c>
      <c r="N13" s="66">
        <f t="shared" si="4"/>
        <v>78.15337143199798</v>
      </c>
      <c r="O13" s="61">
        <v>839</v>
      </c>
      <c r="P13" s="7">
        <f t="shared" si="3"/>
        <v>14334.678188319427</v>
      </c>
      <c r="Q13" s="7">
        <v>12026795</v>
      </c>
      <c r="R13" s="66">
        <f t="shared" si="5"/>
        <v>51.88602688541858</v>
      </c>
    </row>
    <row r="14" spans="1:18" ht="12.75">
      <c r="A14" s="3" t="s">
        <v>25</v>
      </c>
      <c r="B14" s="67">
        <v>2393</v>
      </c>
      <c r="C14" s="68">
        <f t="shared" si="0"/>
        <v>3533.549101546176</v>
      </c>
      <c r="D14" s="68">
        <v>8455783</v>
      </c>
      <c r="E14" s="69">
        <f>(D14/D17)*100</f>
        <v>28.495350599366354</v>
      </c>
      <c r="F14" s="67">
        <v>576</v>
      </c>
      <c r="G14" s="68">
        <f t="shared" si="1"/>
        <v>5003.142361111111</v>
      </c>
      <c r="H14" s="68">
        <v>2881810</v>
      </c>
      <c r="I14" s="69">
        <f>(H14/H17)*100</f>
        <v>25.666744776379552</v>
      </c>
      <c r="J14" s="19" t="s">
        <v>25</v>
      </c>
      <c r="K14" s="61">
        <v>2313</v>
      </c>
      <c r="L14" s="7">
        <f t="shared" si="2"/>
        <v>14104.734976221358</v>
      </c>
      <c r="M14" s="7">
        <v>32624252</v>
      </c>
      <c r="N14" s="66">
        <f t="shared" si="4"/>
        <v>78.127148845198</v>
      </c>
      <c r="O14" s="61">
        <v>839</v>
      </c>
      <c r="P14" s="7">
        <f t="shared" si="3"/>
        <v>14334.678188319427</v>
      </c>
      <c r="Q14" s="7">
        <v>12026795</v>
      </c>
      <c r="R14" s="66">
        <f t="shared" si="5"/>
        <v>51.88602688541858</v>
      </c>
    </row>
    <row r="15" spans="1:18" ht="12.75">
      <c r="A15" s="3" t="s">
        <v>26</v>
      </c>
      <c r="B15" s="61">
        <v>136</v>
      </c>
      <c r="C15" s="7">
        <f t="shared" si="0"/>
        <v>3506.125</v>
      </c>
      <c r="D15" s="7">
        <v>476833</v>
      </c>
      <c r="E15" s="66">
        <f>(D15/D17)*100</f>
        <v>1.6068912260813288</v>
      </c>
      <c r="F15" s="61">
        <v>48</v>
      </c>
      <c r="G15" s="7">
        <f t="shared" si="1"/>
        <v>7767.208333333333</v>
      </c>
      <c r="H15" s="7">
        <v>372826</v>
      </c>
      <c r="I15" s="66">
        <f>(H15/H17)*100</f>
        <v>3.3205623507443183</v>
      </c>
      <c r="J15" s="16" t="s">
        <v>26</v>
      </c>
      <c r="K15" s="61">
        <v>134</v>
      </c>
      <c r="L15" s="7">
        <f t="shared" si="2"/>
        <v>5513.358208955224</v>
      </c>
      <c r="M15" s="7">
        <v>738790</v>
      </c>
      <c r="N15" s="66">
        <f t="shared" si="4"/>
        <v>1.769222365476573</v>
      </c>
      <c r="O15" s="61">
        <v>209</v>
      </c>
      <c r="P15" s="7">
        <f t="shared" si="3"/>
        <v>14578.354066985647</v>
      </c>
      <c r="Q15" s="7">
        <v>3046876</v>
      </c>
      <c r="R15" s="66">
        <f t="shared" si="5"/>
        <v>13.144839506496671</v>
      </c>
    </row>
    <row r="16" spans="1:18" ht="13.5" thickBot="1">
      <c r="A16" s="3" t="s">
        <v>27</v>
      </c>
      <c r="B16" s="61">
        <v>675</v>
      </c>
      <c r="C16" s="7">
        <f t="shared" si="0"/>
        <v>1309.585185185185</v>
      </c>
      <c r="D16" s="7">
        <v>883970</v>
      </c>
      <c r="E16" s="66">
        <f>(D16/D17)*100</f>
        <v>2.9789121917298345</v>
      </c>
      <c r="F16" s="61">
        <v>201</v>
      </c>
      <c r="G16" s="7">
        <f t="shared" si="1"/>
        <v>1478.4626865671642</v>
      </c>
      <c r="H16" s="7">
        <v>297171</v>
      </c>
      <c r="I16" s="66">
        <f>(H16/H17)*100</f>
        <v>2.6467436131950017</v>
      </c>
      <c r="J16" s="16" t="s">
        <v>27</v>
      </c>
      <c r="K16" s="63">
        <v>31</v>
      </c>
      <c r="L16" s="64">
        <f t="shared" si="2"/>
        <v>8156.225806451613</v>
      </c>
      <c r="M16" s="64">
        <v>252843</v>
      </c>
      <c r="N16" s="66">
        <f t="shared" si="4"/>
        <v>0.6054974898877802</v>
      </c>
      <c r="O16" s="63">
        <v>11</v>
      </c>
      <c r="P16" s="64">
        <f t="shared" si="3"/>
        <v>8488.818181818182</v>
      </c>
      <c r="Q16" s="64">
        <v>93377</v>
      </c>
      <c r="R16" s="66">
        <f t="shared" si="5"/>
        <v>0.40284726999002907</v>
      </c>
    </row>
    <row r="17" spans="1:18" ht="13.5" thickBot="1">
      <c r="A17" s="3" t="s">
        <v>28</v>
      </c>
      <c r="B17" s="80">
        <v>3722</v>
      </c>
      <c r="C17" s="81">
        <f t="shared" si="0"/>
        <v>7972.663890381516</v>
      </c>
      <c r="D17" s="81">
        <f>D10+D11+D12+D13+D15+D16</f>
        <v>29674255</v>
      </c>
      <c r="E17" s="82">
        <f>(D17/D17)*100</f>
        <v>100</v>
      </c>
      <c r="F17" s="81">
        <v>811</v>
      </c>
      <c r="G17" s="81">
        <f t="shared" si="1"/>
        <v>13844.385943279902</v>
      </c>
      <c r="H17" s="81">
        <f>H10+H11+H12+H13+H15+H16</f>
        <v>11227797</v>
      </c>
      <c r="I17" s="83">
        <f>(H17/H17)*100</f>
        <v>100</v>
      </c>
      <c r="J17" s="17" t="s">
        <v>28</v>
      </c>
      <c r="K17" s="20">
        <v>2605</v>
      </c>
      <c r="L17" s="21">
        <f>M17/K17</f>
        <v>16029.901727447217</v>
      </c>
      <c r="M17" s="21">
        <f>M10+M11+M12+M13+M15+M16</f>
        <v>41757894</v>
      </c>
      <c r="N17" s="22">
        <f>(N10+N11+N12+N13+N15+N16)/100</f>
        <v>1</v>
      </c>
      <c r="O17" s="20">
        <v>1016</v>
      </c>
      <c r="P17" s="21">
        <f>SUM(Q17)/O17</f>
        <v>22814.228346456694</v>
      </c>
      <c r="Q17" s="21">
        <f>Q10+Q11+Q12+Q13+Q15+Q16</f>
        <v>23179256</v>
      </c>
      <c r="R17" s="22">
        <f>(R10+R11+R12+R13+R15+R16)/100</f>
        <v>1</v>
      </c>
    </row>
    <row r="18" spans="1:18" ht="13.5" thickBot="1">
      <c r="A18" s="3"/>
      <c r="B18" s="4" t="s">
        <v>12</v>
      </c>
      <c r="E18" s="47"/>
      <c r="F18" s="4" t="s">
        <v>13</v>
      </c>
      <c r="I18" s="43"/>
      <c r="J18" s="10"/>
      <c r="K18" s="115" t="s">
        <v>12</v>
      </c>
      <c r="L18" s="116"/>
      <c r="M18" s="116"/>
      <c r="N18" s="117"/>
      <c r="O18" s="118" t="s">
        <v>13</v>
      </c>
      <c r="P18" s="119"/>
      <c r="Q18" s="119"/>
      <c r="R18" s="120"/>
    </row>
    <row r="19" spans="1:18" ht="13.5" thickBot="1">
      <c r="A19" s="3" t="s">
        <v>29</v>
      </c>
      <c r="B19" s="4" t="s">
        <v>14</v>
      </c>
      <c r="C19" s="23" t="s">
        <v>15</v>
      </c>
      <c r="D19" s="23" t="s">
        <v>16</v>
      </c>
      <c r="E19" s="47" t="s">
        <v>17</v>
      </c>
      <c r="F19" s="4" t="s">
        <v>14</v>
      </c>
      <c r="G19" s="23" t="s">
        <v>15</v>
      </c>
      <c r="H19" s="23" t="s">
        <v>16</v>
      </c>
      <c r="I19" s="43" t="s">
        <v>17</v>
      </c>
      <c r="J19" s="11" t="s">
        <v>29</v>
      </c>
      <c r="K19" s="12" t="s">
        <v>14</v>
      </c>
      <c r="L19" s="13" t="s">
        <v>15</v>
      </c>
      <c r="M19" s="13" t="s">
        <v>16</v>
      </c>
      <c r="N19" s="14" t="s">
        <v>17</v>
      </c>
      <c r="O19" s="12" t="s">
        <v>14</v>
      </c>
      <c r="P19" s="13" t="s">
        <v>15</v>
      </c>
      <c r="Q19" s="13" t="s">
        <v>16</v>
      </c>
      <c r="R19" s="14" t="s">
        <v>17</v>
      </c>
    </row>
    <row r="20" spans="1:18" ht="12.75">
      <c r="A20" s="3" t="s">
        <v>30</v>
      </c>
      <c r="B20" s="61">
        <v>3094</v>
      </c>
      <c r="C20" s="7">
        <f>(D20/B20)</f>
        <v>5104.071751777634</v>
      </c>
      <c r="D20" s="7">
        <v>15791998</v>
      </c>
      <c r="E20" s="66">
        <f>(D20/D23)*100</f>
        <v>53.21784152626579</v>
      </c>
      <c r="F20" s="61">
        <v>691</v>
      </c>
      <c r="G20" s="7">
        <f>(H20/F20)</f>
        <v>7469.2286541244575</v>
      </c>
      <c r="H20" s="7">
        <v>5161237</v>
      </c>
      <c r="I20" s="66">
        <f>(H20/H23)*100</f>
        <v>45.96838542770234</v>
      </c>
      <c r="J20" s="15" t="s">
        <v>30</v>
      </c>
      <c r="K20" s="61">
        <v>2325</v>
      </c>
      <c r="L20" s="7">
        <f>(M20/K20)</f>
        <v>14186.925591397849</v>
      </c>
      <c r="M20" s="7">
        <v>32984602</v>
      </c>
      <c r="N20" s="66">
        <f>(M20/M23)*100</f>
        <v>78.99009945281244</v>
      </c>
      <c r="O20" s="61">
        <v>845</v>
      </c>
      <c r="P20" s="7">
        <f>(Q20/O20)</f>
        <v>14388.38224852071</v>
      </c>
      <c r="Q20" s="7">
        <v>12158183</v>
      </c>
      <c r="R20" s="66">
        <f>(Q20/Q23)*100</f>
        <v>52.452861299775975</v>
      </c>
    </row>
    <row r="21" spans="1:18" ht="12.75">
      <c r="A21" s="3" t="s">
        <v>31</v>
      </c>
      <c r="B21" s="61">
        <v>1730</v>
      </c>
      <c r="C21" s="7">
        <f>(D21/B21)</f>
        <v>1891.2398843930637</v>
      </c>
      <c r="D21" s="7">
        <v>3271845</v>
      </c>
      <c r="E21" s="66">
        <f>(D21/D23)*100</f>
        <v>11.025870742163535</v>
      </c>
      <c r="F21" s="61">
        <v>18</v>
      </c>
      <c r="G21" s="7">
        <f>(H21/F21)</f>
        <v>1902.1666666666667</v>
      </c>
      <c r="H21" s="7">
        <v>34239</v>
      </c>
      <c r="I21" s="66">
        <f>(H21/H23)*100</f>
        <v>0.30494851305202614</v>
      </c>
      <c r="J21" s="16" t="s">
        <v>31</v>
      </c>
      <c r="K21" s="61">
        <v>568</v>
      </c>
      <c r="L21" s="7">
        <f>(M21/K21)</f>
        <v>4016.086267605634</v>
      </c>
      <c r="M21" s="7">
        <v>2281137</v>
      </c>
      <c r="N21" s="66">
        <f>(M21/M23)*100</f>
        <v>5.462768309148924</v>
      </c>
      <c r="O21" s="61">
        <v>433</v>
      </c>
      <c r="P21" s="7">
        <f>(Q21/O21)</f>
        <v>9866.411085450347</v>
      </c>
      <c r="Q21" s="7">
        <v>4272156</v>
      </c>
      <c r="R21" s="66">
        <f>(Q21/Q23)*100</f>
        <v>18.43094532456089</v>
      </c>
    </row>
    <row r="22" spans="1:18" ht="12.75">
      <c r="A22" s="3" t="s">
        <v>32</v>
      </c>
      <c r="B22" s="61">
        <v>3633</v>
      </c>
      <c r="C22" s="7">
        <f>(D22/B22)</f>
        <v>2920.564822460776</v>
      </c>
      <c r="D22" s="7">
        <v>10610412</v>
      </c>
      <c r="E22" s="66">
        <f>(D22/D23)*100</f>
        <v>35.75628773157069</v>
      </c>
      <c r="F22" s="61">
        <v>799</v>
      </c>
      <c r="G22" s="7">
        <f>(H22/F22)</f>
        <v>7549.838548185232</v>
      </c>
      <c r="H22" s="7">
        <v>6032321</v>
      </c>
      <c r="I22" s="66">
        <f>(H22/H23)*100</f>
        <v>53.726666059245645</v>
      </c>
      <c r="J22" s="16" t="s">
        <v>32</v>
      </c>
      <c r="K22" s="61">
        <v>2511</v>
      </c>
      <c r="L22" s="7">
        <f>(M22/K22)</f>
        <v>2585.4858622062925</v>
      </c>
      <c r="M22" s="7">
        <v>6492155</v>
      </c>
      <c r="N22" s="66">
        <f>(M22/M23)*100</f>
        <v>15.547132238038634</v>
      </c>
      <c r="O22" s="61">
        <v>989</v>
      </c>
      <c r="P22" s="7">
        <f>(Q22/O22)</f>
        <v>6823.98078867543</v>
      </c>
      <c r="Q22" s="7">
        <v>6748917</v>
      </c>
      <c r="R22" s="66">
        <f>(Q22/Q23)*100</f>
        <v>29.116193375663137</v>
      </c>
    </row>
    <row r="23" spans="1:18" ht="13.5" thickBot="1">
      <c r="A23" s="3" t="s">
        <v>33</v>
      </c>
      <c r="B23" s="77">
        <f>B17</f>
        <v>3722</v>
      </c>
      <c r="C23" s="78">
        <f>(D23/B23)</f>
        <v>7972.663890381516</v>
      </c>
      <c r="D23" s="78">
        <f>SUM(D20:D22)</f>
        <v>29674255</v>
      </c>
      <c r="E23" s="79">
        <f>(D23/D23)*100</f>
        <v>100</v>
      </c>
      <c r="F23" s="77">
        <f>F17</f>
        <v>811</v>
      </c>
      <c r="G23" s="78">
        <f>(H23/F23)</f>
        <v>13844.385943279902</v>
      </c>
      <c r="H23" s="78">
        <f>SUM(H20:H22)</f>
        <v>11227797</v>
      </c>
      <c r="I23" s="79">
        <f>(H23/H23)*100</f>
        <v>100</v>
      </c>
      <c r="J23" s="17" t="s">
        <v>33</v>
      </c>
      <c r="K23" s="20">
        <f>K17</f>
        <v>2605</v>
      </c>
      <c r="L23" s="73">
        <f>(M23/K23)</f>
        <v>16029.901727447217</v>
      </c>
      <c r="M23" s="73">
        <f>SUM(M20:M22)</f>
        <v>41757894</v>
      </c>
      <c r="N23" s="76">
        <f>(M23/M23)*100</f>
        <v>100</v>
      </c>
      <c r="O23" s="70">
        <f>O17</f>
        <v>1016</v>
      </c>
      <c r="P23" s="73">
        <f>(Q23/O23)</f>
        <v>22814.228346456694</v>
      </c>
      <c r="Q23" s="73">
        <f>SUM(Q20:Q22)</f>
        <v>23179256</v>
      </c>
      <c r="R23" s="76">
        <f>(Q23/Q23)*100</f>
        <v>100</v>
      </c>
    </row>
    <row r="24" spans="1:18" ht="13.5" thickBot="1">
      <c r="A24" s="3"/>
      <c r="B24" s="4" t="s">
        <v>12</v>
      </c>
      <c r="E24" s="47"/>
      <c r="F24" s="4" t="s">
        <v>13</v>
      </c>
      <c r="I24" s="43"/>
      <c r="J24" s="10"/>
      <c r="K24" s="115" t="s">
        <v>12</v>
      </c>
      <c r="L24" s="116"/>
      <c r="M24" s="116"/>
      <c r="N24" s="117"/>
      <c r="O24" s="118" t="s">
        <v>13</v>
      </c>
      <c r="P24" s="119"/>
      <c r="Q24" s="119"/>
      <c r="R24" s="120"/>
    </row>
    <row r="25" spans="1:20" ht="13.5" thickBot="1">
      <c r="A25" s="3" t="s">
        <v>34</v>
      </c>
      <c r="B25" s="4" t="s">
        <v>14</v>
      </c>
      <c r="C25" s="23" t="s">
        <v>15</v>
      </c>
      <c r="D25" s="23" t="s">
        <v>16</v>
      </c>
      <c r="E25" s="47" t="s">
        <v>17</v>
      </c>
      <c r="F25" s="4" t="s">
        <v>14</v>
      </c>
      <c r="G25" s="23" t="s">
        <v>15</v>
      </c>
      <c r="H25" s="23" t="s">
        <v>16</v>
      </c>
      <c r="I25" s="43" t="s">
        <v>17</v>
      </c>
      <c r="J25" s="11" t="s">
        <v>34</v>
      </c>
      <c r="K25" s="12" t="s">
        <v>14</v>
      </c>
      <c r="L25" s="13" t="s">
        <v>15</v>
      </c>
      <c r="M25" s="13" t="s">
        <v>16</v>
      </c>
      <c r="N25" s="14" t="s">
        <v>17</v>
      </c>
      <c r="O25" s="12" t="s">
        <v>14</v>
      </c>
      <c r="P25" s="13" t="s">
        <v>15</v>
      </c>
      <c r="Q25" s="13" t="s">
        <v>16</v>
      </c>
      <c r="R25" s="14" t="s">
        <v>17</v>
      </c>
      <c r="T25" t="s">
        <v>67</v>
      </c>
    </row>
    <row r="26" spans="1:20" ht="12.75">
      <c r="A26" s="3" t="s">
        <v>35</v>
      </c>
      <c r="B26" s="61">
        <v>3691</v>
      </c>
      <c r="C26" s="7">
        <f>(D26/B26)</f>
        <v>5151.747493904091</v>
      </c>
      <c r="D26" s="7">
        <v>19015100</v>
      </c>
      <c r="E26" s="66">
        <f>(D26/D29)*100</f>
        <v>64.07945203679081</v>
      </c>
      <c r="F26" s="61">
        <v>804</v>
      </c>
      <c r="G26" s="7">
        <f>(H26/F26)</f>
        <v>8430.130597014926</v>
      </c>
      <c r="H26" s="7">
        <v>6777825</v>
      </c>
      <c r="I26" s="66">
        <f>(H26/H29)*100</f>
        <v>60.36647260366392</v>
      </c>
      <c r="J26" s="15" t="s">
        <v>35</v>
      </c>
      <c r="K26" s="61">
        <v>2533</v>
      </c>
      <c r="L26" s="7">
        <f>(M26/K26)</f>
        <v>3210.0509277536516</v>
      </c>
      <c r="M26" s="7">
        <v>8131059</v>
      </c>
      <c r="N26" s="66">
        <f>(M26/M29)*100</f>
        <v>19.471908712637664</v>
      </c>
      <c r="O26" s="61">
        <v>997</v>
      </c>
      <c r="P26" s="7">
        <f>(Q26/O26)</f>
        <v>8036.316950852558</v>
      </c>
      <c r="Q26" s="7">
        <v>8012208</v>
      </c>
      <c r="R26" s="66">
        <f>(Q26/Q29)*100</f>
        <v>34.56628633809471</v>
      </c>
      <c r="T26" s="45">
        <f>(M26+Q26)/(Q29+M29)</f>
        <v>0.24859832930764594</v>
      </c>
    </row>
    <row r="27" spans="1:20" ht="12.75">
      <c r="A27" s="3" t="s">
        <v>36</v>
      </c>
      <c r="B27" s="61">
        <v>2447</v>
      </c>
      <c r="C27" s="7">
        <f>(D27/B27)</f>
        <v>3994.762975071516</v>
      </c>
      <c r="D27" s="7">
        <v>9775185</v>
      </c>
      <c r="E27" s="66">
        <f>(D27/D29)*100</f>
        <v>32.94163577147935</v>
      </c>
      <c r="F27" s="61">
        <v>600</v>
      </c>
      <c r="G27" s="7">
        <f>(H27/F27)</f>
        <v>6921.335</v>
      </c>
      <c r="H27" s="7">
        <v>4152801</v>
      </c>
      <c r="I27" s="66">
        <f>(H27/H29)*100</f>
        <v>36.98678378314108</v>
      </c>
      <c r="J27" s="16" t="s">
        <v>36</v>
      </c>
      <c r="K27" s="61">
        <v>2315</v>
      </c>
      <c r="L27" s="7">
        <f>(M27/K27)</f>
        <v>14416.411231101512</v>
      </c>
      <c r="M27" s="7">
        <v>33373992</v>
      </c>
      <c r="N27" s="66">
        <f>(M27/M29)*100</f>
        <v>79.92259379747456</v>
      </c>
      <c r="O27" s="61">
        <v>850</v>
      </c>
      <c r="P27" s="7">
        <f>(Q27/O27)</f>
        <v>17733.730588235296</v>
      </c>
      <c r="Q27" s="7">
        <v>15073671</v>
      </c>
      <c r="R27" s="66">
        <f>(Q27/Q29)*100</f>
        <v>65.03086639191525</v>
      </c>
      <c r="T27" s="45">
        <f>(M27+Q27)/(Q29+M29)</f>
        <v>0.7460700538905696</v>
      </c>
    </row>
    <row r="28" spans="1:20" ht="13.5" thickBot="1">
      <c r="A28" s="3" t="s">
        <v>37</v>
      </c>
      <c r="B28" s="61">
        <v>675</v>
      </c>
      <c r="C28" s="7">
        <f>(D28/B28)</f>
        <v>1309.585185185185</v>
      </c>
      <c r="D28" s="7">
        <v>883970</v>
      </c>
      <c r="E28" s="66">
        <f>(D28/D29)*100</f>
        <v>2.9789121917298345</v>
      </c>
      <c r="F28" s="61">
        <v>201</v>
      </c>
      <c r="G28" s="7">
        <f>(H28/F28)</f>
        <v>1478.4626865671642</v>
      </c>
      <c r="H28" s="7">
        <v>297171</v>
      </c>
      <c r="I28" s="66">
        <f>(H28/H29)*100</f>
        <v>2.6467436131950017</v>
      </c>
      <c r="J28" s="16" t="s">
        <v>37</v>
      </c>
      <c r="K28" s="61">
        <v>31</v>
      </c>
      <c r="L28" s="7">
        <f>(M28/K28)</f>
        <v>8156.225806451613</v>
      </c>
      <c r="M28" s="7">
        <v>252843</v>
      </c>
      <c r="N28" s="66">
        <f>(M28/M29)*100</f>
        <v>0.6054974898877802</v>
      </c>
      <c r="O28" s="61">
        <v>11</v>
      </c>
      <c r="P28" s="7">
        <f>(Q28/O28)</f>
        <v>8488.818181818182</v>
      </c>
      <c r="Q28" s="7">
        <v>93377</v>
      </c>
      <c r="R28" s="66">
        <f>(Q28/Q29)*100</f>
        <v>0.40284726999002907</v>
      </c>
      <c r="T28" s="45">
        <f>(M28+Q28)/(Q29+M29)</f>
        <v>0.005331616801784495</v>
      </c>
    </row>
    <row r="29" spans="1:18" ht="13.5" thickBot="1">
      <c r="A29" s="3" t="s">
        <v>33</v>
      </c>
      <c r="B29" s="80">
        <f>B17</f>
        <v>3722</v>
      </c>
      <c r="C29" s="81">
        <f>(D29/B29)</f>
        <v>7972.663890381516</v>
      </c>
      <c r="D29" s="81">
        <f>SUM(D26:D28)</f>
        <v>29674255</v>
      </c>
      <c r="E29" s="82">
        <f>(D29/D29)*100</f>
        <v>100</v>
      </c>
      <c r="F29" s="81">
        <f>F17</f>
        <v>811</v>
      </c>
      <c r="G29" s="81">
        <f>(H29/F29)</f>
        <v>13844.385943279902</v>
      </c>
      <c r="H29" s="81">
        <f>SUM(H26:H28)</f>
        <v>11227797</v>
      </c>
      <c r="I29" s="83">
        <f>(H29/H29)*100</f>
        <v>100</v>
      </c>
      <c r="J29" s="17" t="s">
        <v>33</v>
      </c>
      <c r="K29" s="71">
        <f>K17</f>
        <v>2605</v>
      </c>
      <c r="L29" s="72">
        <f>(M29/K29)</f>
        <v>16029.901727447217</v>
      </c>
      <c r="M29" s="72">
        <f>SUM(M26:M28)</f>
        <v>41757894</v>
      </c>
      <c r="N29" s="74">
        <f>(M29/M29)*100</f>
        <v>100</v>
      </c>
      <c r="O29" s="71">
        <f>O17</f>
        <v>1016</v>
      </c>
      <c r="P29" s="72">
        <f>(Q29/O29)</f>
        <v>22814.228346456694</v>
      </c>
      <c r="Q29" s="72">
        <f>SUM(Q26:Q28)</f>
        <v>23179256</v>
      </c>
      <c r="R29" s="74">
        <f>(Q29/Q29)*100</f>
        <v>100</v>
      </c>
    </row>
    <row r="30" spans="1:9" ht="12.75">
      <c r="A30" s="3"/>
      <c r="B30" s="4"/>
      <c r="E30" s="47"/>
      <c r="F30" s="4"/>
      <c r="I30" s="43"/>
    </row>
    <row r="31" spans="1:9" ht="12.75">
      <c r="A31" s="5" t="s">
        <v>38</v>
      </c>
      <c r="B31" s="4"/>
      <c r="E31" s="47"/>
      <c r="F31" s="4"/>
      <c r="I31" s="43"/>
    </row>
    <row r="32" spans="1:10" ht="13.5" thickBot="1">
      <c r="A32" s="3"/>
      <c r="B32" s="4"/>
      <c r="E32" s="47"/>
      <c r="F32" s="4"/>
      <c r="I32" s="43"/>
      <c r="J32" s="10"/>
    </row>
    <row r="33" spans="1:11" ht="13.5" thickBot="1">
      <c r="A33" s="3" t="s">
        <v>30</v>
      </c>
      <c r="B33" s="61">
        <f>B20</f>
        <v>3094</v>
      </c>
      <c r="C33" s="7">
        <f>(D33/B33)</f>
        <v>5104.071751777634</v>
      </c>
      <c r="D33" s="7">
        <f>D20</f>
        <v>15791998</v>
      </c>
      <c r="E33" s="66">
        <f>(D33/D36)*100</f>
        <v>53.21784152626579</v>
      </c>
      <c r="F33" s="61">
        <f>F20</f>
        <v>691</v>
      </c>
      <c r="G33" s="7">
        <f>(H33/F33)</f>
        <v>7469.2286541244575</v>
      </c>
      <c r="H33" s="7">
        <f>H20</f>
        <v>5161237</v>
      </c>
      <c r="I33" s="66">
        <f>(H33/H36)*100</f>
        <v>45.96838542770234</v>
      </c>
      <c r="J33" s="11" t="s">
        <v>29</v>
      </c>
      <c r="K33" s="14" t="s">
        <v>17</v>
      </c>
    </row>
    <row r="34" spans="1:11" ht="12.75">
      <c r="A34" s="3" t="s">
        <v>31</v>
      </c>
      <c r="B34" s="61">
        <f>B21</f>
        <v>1730</v>
      </c>
      <c r="C34" s="7">
        <f>(D34/B34)</f>
        <v>1891.2398843930637</v>
      </c>
      <c r="D34" s="7">
        <f>D21</f>
        <v>3271845</v>
      </c>
      <c r="E34" s="66">
        <f>(D34/D36)*100</f>
        <v>11.025870742163535</v>
      </c>
      <c r="F34" s="61">
        <f>F21</f>
        <v>18</v>
      </c>
      <c r="G34" s="7">
        <f>(H34/F34)</f>
        <v>1902.1666666666667</v>
      </c>
      <c r="H34" s="7">
        <f>H21</f>
        <v>34239</v>
      </c>
      <c r="I34" s="66">
        <f>(H34/H36)*100</f>
        <v>0.30494851305202614</v>
      </c>
      <c r="J34" s="15" t="s">
        <v>30</v>
      </c>
      <c r="K34" s="18">
        <f>(M20+Q20)/($M$23+$Q$23)</f>
        <v>0.6951765668804375</v>
      </c>
    </row>
    <row r="35" spans="1:11" ht="12.75">
      <c r="A35" s="3" t="s">
        <v>32</v>
      </c>
      <c r="B35" s="61">
        <f>B22</f>
        <v>3633</v>
      </c>
      <c r="C35" s="7">
        <f>(D35/B35)</f>
        <v>2920.564822460776</v>
      </c>
      <c r="D35" s="7">
        <f>D22</f>
        <v>10610412</v>
      </c>
      <c r="E35" s="66">
        <f>(D35/D36)*100</f>
        <v>35.75628773157069</v>
      </c>
      <c r="F35" s="61">
        <f>F22</f>
        <v>799</v>
      </c>
      <c r="G35" s="7">
        <f>(H35/F35)</f>
        <v>7549.838548185232</v>
      </c>
      <c r="H35" s="7">
        <f>H22</f>
        <v>6032321</v>
      </c>
      <c r="I35" s="66">
        <f>(H35/H36)*100</f>
        <v>53.726666059245645</v>
      </c>
      <c r="J35" s="16" t="s">
        <v>31</v>
      </c>
      <c r="K35" s="18">
        <f>(M21+Q21)/($M$23+$Q$23)</f>
        <v>0.10091747173998243</v>
      </c>
    </row>
    <row r="36" spans="1:11" ht="12.75">
      <c r="A36" s="3"/>
      <c r="B36" s="4"/>
      <c r="D36" s="23">
        <f>SUM(D33:D35)</f>
        <v>29674255</v>
      </c>
      <c r="E36" s="47"/>
      <c r="F36" s="4"/>
      <c r="H36" s="23">
        <f>SUM(H33:H35)</f>
        <v>11227797</v>
      </c>
      <c r="I36" s="43"/>
      <c r="J36" s="16" t="s">
        <v>32</v>
      </c>
      <c r="K36" s="18">
        <f>(M22+Q22)/($M$23+$Q$23)</f>
        <v>0.20390596137958011</v>
      </c>
    </row>
    <row r="37" spans="1:11" ht="13.5" thickBot="1">
      <c r="A37" s="3" t="s">
        <v>30</v>
      </c>
      <c r="B37" s="47">
        <f>(D33+H33)/($D$36+$H$36)</f>
        <v>0.5122783326371987</v>
      </c>
      <c r="E37" s="47"/>
      <c r="F37" s="4"/>
      <c r="I37" s="43"/>
      <c r="J37" s="17" t="s">
        <v>33</v>
      </c>
      <c r="K37" s="75">
        <v>1</v>
      </c>
    </row>
    <row r="38" spans="1:9" ht="12.75">
      <c r="A38" s="3" t="s">
        <v>31</v>
      </c>
      <c r="B38" s="47">
        <f>(D34+H34)/($D$36+$H$36)</f>
        <v>0.08082929433467054</v>
      </c>
      <c r="E38" s="47"/>
      <c r="F38" s="4"/>
      <c r="I38" s="43"/>
    </row>
    <row r="39" spans="1:9" ht="12.75">
      <c r="A39" s="3" t="s">
        <v>32</v>
      </c>
      <c r="B39" s="47">
        <f>(D35+H35)/($D$36+$H$36)</f>
        <v>0.4068923730281307</v>
      </c>
      <c r="E39" s="47"/>
      <c r="F39" s="4"/>
      <c r="I39" s="43"/>
    </row>
    <row r="40" spans="1:9" ht="12.75">
      <c r="A40" s="3" t="s">
        <v>39</v>
      </c>
      <c r="B40" s="47">
        <f>SUM(B37:B39)</f>
        <v>1</v>
      </c>
      <c r="C40" s="84"/>
      <c r="D40" s="84"/>
      <c r="E40" s="47"/>
      <c r="F40" s="4"/>
      <c r="G40" s="84"/>
      <c r="H40" s="84"/>
      <c r="I40" s="43"/>
    </row>
    <row r="41" spans="1:9" ht="13.5" thickBot="1">
      <c r="A41" s="8"/>
      <c r="B41" s="9"/>
      <c r="C41" s="85"/>
      <c r="D41" s="85"/>
      <c r="E41" s="48"/>
      <c r="F41" s="9"/>
      <c r="G41" s="85"/>
      <c r="H41" s="85"/>
      <c r="I41" s="44"/>
    </row>
    <row r="45" spans="1:5" ht="12.75">
      <c r="A45" s="39" t="s">
        <v>11</v>
      </c>
      <c r="E45" s="45" t="s">
        <v>68</v>
      </c>
    </row>
    <row r="46" spans="1:6" ht="12.75">
      <c r="A46" s="3" t="s">
        <v>30</v>
      </c>
      <c r="B46" s="6">
        <f>SUM(C46)/C49</f>
        <v>0.6244946933745777</v>
      </c>
      <c r="C46" s="23">
        <f>SUM(D33+H33+M20+Q20)</f>
        <v>66096020</v>
      </c>
      <c r="E46" s="3" t="s">
        <v>35</v>
      </c>
      <c r="F46" s="45">
        <f>(D26+H26)/($D$29+$H$29)</f>
        <v>0.6306022250424013</v>
      </c>
    </row>
    <row r="47" spans="1:6" ht="12.75">
      <c r="A47" s="3" t="s">
        <v>31</v>
      </c>
      <c r="B47" s="6">
        <f>SUM(C47)/C49</f>
        <v>0.09315430212710787</v>
      </c>
      <c r="C47" s="23">
        <f>SUM(D34+H34+M21+Q21)</f>
        <v>9859377</v>
      </c>
      <c r="E47" s="3" t="s">
        <v>36</v>
      </c>
      <c r="F47" s="45">
        <f>(D27+H27)/($D$29+$H$29)</f>
        <v>0.34052047070890235</v>
      </c>
    </row>
    <row r="48" spans="1:6" ht="12.75">
      <c r="A48" s="3" t="s">
        <v>32</v>
      </c>
      <c r="B48" s="6">
        <f>SUM(C48)/C49</f>
        <v>0.28235100449831435</v>
      </c>
      <c r="C48" s="23">
        <f>SUM(D35+H35+M22+Q22)</f>
        <v>29883805</v>
      </c>
      <c r="E48" s="3" t="s">
        <v>37</v>
      </c>
      <c r="F48" s="45">
        <f>(D28+H28)/($D$29+$H$29)</f>
        <v>0.028877304248696372</v>
      </c>
    </row>
    <row r="49" spans="2:3" ht="12.75">
      <c r="B49" s="45">
        <f>SUM(B46:B48)</f>
        <v>1</v>
      </c>
      <c r="C49" s="23">
        <f>SUM(D36+H36+M23+Q23)</f>
        <v>105839202</v>
      </c>
    </row>
  </sheetData>
  <mergeCells count="8">
    <mergeCell ref="K18:N18"/>
    <mergeCell ref="O18:R18"/>
    <mergeCell ref="K24:N24"/>
    <mergeCell ref="O24:R24"/>
    <mergeCell ref="K3:N3"/>
    <mergeCell ref="O3:R3"/>
    <mergeCell ref="K8:N8"/>
    <mergeCell ref="O8:R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 Client</dc:creator>
  <cp:keywords/>
  <dc:description/>
  <cp:lastModifiedBy>M57448</cp:lastModifiedBy>
  <cp:lastPrinted>2002-11-05T14:42:39Z</cp:lastPrinted>
  <dcterms:created xsi:type="dcterms:W3CDTF">2000-12-07T15:13:52Z</dcterms:created>
  <dcterms:modified xsi:type="dcterms:W3CDTF">2003-01-07T21:59:31Z</dcterms:modified>
  <cp:category/>
  <cp:version/>
  <cp:contentType/>
  <cp:contentStatus/>
</cp:coreProperties>
</file>